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4110\PRV 2021-2027\7_0 Financování\"/>
    </mc:Choice>
  </mc:AlternateContent>
  <bookViews>
    <workbookView xWindow="0" yWindow="0" windowWidth="28800" windowHeight="14100"/>
  </bookViews>
  <sheets>
    <sheet name="SP var opt bez IP" sheetId="8" r:id="rId1"/>
    <sheet name="35% SR bez I.P" sheetId="38" r:id="rId2"/>
    <sheet name="35% SR+1,5% I.P" sheetId="32" r:id="rId3"/>
    <sheet name="35% SR + 6,5 I.P" sheetId="29" r:id="rId4"/>
    <sheet name="45% SR I.P 1,5%" sheetId="33" r:id="rId5"/>
    <sheet name="50% SR I.P 1,5%" sheetId="22" r:id="rId6"/>
    <sheet name="60% SR bez I.P" sheetId="37" r:id="rId7"/>
  </sheets>
  <definedNames>
    <definedName name="_Toc50986221" localSheetId="0">'SP var opt bez IP'!$L$4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8" l="1"/>
  <c r="F40" i="8"/>
  <c r="Z50" i="38" l="1"/>
  <c r="Z49" i="8"/>
  <c r="AC7" i="38"/>
  <c r="AC6" i="38"/>
  <c r="AC6" i="8"/>
  <c r="AC5" i="8"/>
  <c r="P50" i="37"/>
  <c r="H67" i="22"/>
  <c r="B63" i="8" l="1"/>
  <c r="B66" i="38"/>
  <c r="B50" i="38" s="1"/>
  <c r="B50" i="33"/>
  <c r="B50" i="29"/>
  <c r="B50" i="32"/>
  <c r="F50" i="38"/>
  <c r="B61" i="38"/>
  <c r="L59" i="38"/>
  <c r="J59" i="38"/>
  <c r="L57" i="38"/>
  <c r="J57" i="38"/>
  <c r="B57" i="38"/>
  <c r="X50" i="38"/>
  <c r="T50" i="38"/>
  <c r="R50" i="38"/>
  <c r="P50" i="38"/>
  <c r="N50" i="38"/>
  <c r="L50" i="38"/>
  <c r="J50" i="38"/>
  <c r="H50" i="38"/>
  <c r="A15" i="38"/>
  <c r="A21" i="38" s="1"/>
  <c r="A10" i="38"/>
  <c r="A16" i="38" s="1"/>
  <c r="V50" i="38"/>
  <c r="L66" i="38" l="1"/>
  <c r="L64" i="38"/>
  <c r="L65" i="38"/>
  <c r="L63" i="38"/>
  <c r="B59" i="38"/>
  <c r="A20" i="38"/>
  <c r="AA50" i="38"/>
  <c r="P51" i="38" s="1"/>
  <c r="V62" i="38" s="1"/>
  <c r="B60" i="38"/>
  <c r="N51" i="38" l="1"/>
  <c r="V61" i="38" s="1"/>
  <c r="H51" i="38"/>
  <c r="V58" i="38" s="1"/>
  <c r="J51" i="38"/>
  <c r="V59" i="38" s="1"/>
  <c r="AA51" i="38"/>
  <c r="R51" i="38"/>
  <c r="V63" i="38" s="1"/>
  <c r="X63" i="38" s="1"/>
  <c r="T51" i="38"/>
  <c r="V64" i="38" s="1"/>
  <c r="A26" i="38"/>
  <c r="A25" i="38"/>
  <c r="L51" i="38"/>
  <c r="V60" i="38" s="1"/>
  <c r="V51" i="38"/>
  <c r="V65" i="38" s="1"/>
  <c r="D61" i="38"/>
  <c r="F60" i="38"/>
  <c r="F61" i="38" s="1"/>
  <c r="X51" i="38"/>
  <c r="V66" i="38" s="1"/>
  <c r="Z51" i="38"/>
  <c r="V67" i="38" s="1"/>
  <c r="A30" i="38" l="1"/>
  <c r="A36" i="38" s="1"/>
  <c r="A31" i="38"/>
  <c r="J59" i="37" l="1"/>
  <c r="H59" i="37"/>
  <c r="J57" i="37"/>
  <c r="H57" i="37"/>
  <c r="B57" i="37"/>
  <c r="X50" i="37"/>
  <c r="T50" i="37"/>
  <c r="N50" i="37"/>
  <c r="L50" i="37"/>
  <c r="J50" i="37"/>
  <c r="H50" i="37"/>
  <c r="F50" i="37"/>
  <c r="B65" i="37" s="1"/>
  <c r="B50" i="37" s="1"/>
  <c r="Z50" i="37"/>
  <c r="A10" i="37"/>
  <c r="A15" i="37" s="1"/>
  <c r="A16" i="37" l="1"/>
  <c r="B70" i="37"/>
  <c r="D70" i="37" s="1"/>
  <c r="B60" i="37"/>
  <c r="J64" i="37"/>
  <c r="J67" i="37"/>
  <c r="J66" i="37"/>
  <c r="J65" i="37"/>
  <c r="B61" i="37"/>
  <c r="A21" i="37"/>
  <c r="A20" i="37"/>
  <c r="F60" i="37" l="1"/>
  <c r="F61" i="37"/>
  <c r="D60" i="37"/>
  <c r="A25" i="37"/>
  <c r="A26" i="37"/>
  <c r="P50" i="22"/>
  <c r="P50" i="29"/>
  <c r="P50" i="32"/>
  <c r="P49" i="8"/>
  <c r="P50" i="33"/>
  <c r="A31" i="37" l="1"/>
  <c r="A30" i="37"/>
  <c r="A36" i="37" s="1"/>
  <c r="R50" i="33" l="1"/>
  <c r="N50" i="33"/>
  <c r="D70" i="33"/>
  <c r="V50" i="33" s="1"/>
  <c r="B67" i="22"/>
  <c r="D67" i="22" s="1"/>
  <c r="L59" i="22"/>
  <c r="J59" i="22"/>
  <c r="L57" i="22"/>
  <c r="J57" i="22"/>
  <c r="B57" i="22"/>
  <c r="B70" i="22" s="1"/>
  <c r="D70" i="22" s="1"/>
  <c r="V50" i="22" s="1"/>
  <c r="X50" i="22"/>
  <c r="T50" i="22"/>
  <c r="R50" i="22"/>
  <c r="N50" i="22"/>
  <c r="L50" i="22"/>
  <c r="J50" i="22"/>
  <c r="H50" i="22"/>
  <c r="F50" i="22"/>
  <c r="B65" i="22" s="1"/>
  <c r="B50" i="22" s="1"/>
  <c r="Z50" i="22"/>
  <c r="A16" i="22"/>
  <c r="A10" i="22"/>
  <c r="A15" i="22" s="1"/>
  <c r="B67" i="33"/>
  <c r="D67" i="33" s="1"/>
  <c r="H67" i="33" s="1"/>
  <c r="J59" i="33"/>
  <c r="H59" i="33"/>
  <c r="J57" i="33"/>
  <c r="H57" i="33"/>
  <c r="B57" i="33"/>
  <c r="B70" i="33" s="1"/>
  <c r="X50" i="33"/>
  <c r="T50" i="33"/>
  <c r="L50" i="33"/>
  <c r="J50" i="33"/>
  <c r="H50" i="33"/>
  <c r="F50" i="33"/>
  <c r="B65" i="33" s="1"/>
  <c r="Z50" i="33"/>
  <c r="A10" i="33"/>
  <c r="A16" i="33" s="1"/>
  <c r="B68" i="29"/>
  <c r="D68" i="29" s="1"/>
  <c r="H67" i="29" s="1"/>
  <c r="B67" i="29"/>
  <c r="D67" i="29" s="1"/>
  <c r="H66" i="29" s="1"/>
  <c r="L59" i="29"/>
  <c r="J59" i="29"/>
  <c r="L57" i="29"/>
  <c r="J57" i="29"/>
  <c r="B57" i="29"/>
  <c r="B60" i="29" s="1"/>
  <c r="X50" i="29"/>
  <c r="T50" i="29"/>
  <c r="R50" i="29"/>
  <c r="N50" i="29"/>
  <c r="L50" i="29"/>
  <c r="H50" i="29"/>
  <c r="F50" i="29"/>
  <c r="B65" i="29" s="1"/>
  <c r="Z50" i="29"/>
  <c r="A10" i="29"/>
  <c r="A16" i="29" s="1"/>
  <c r="B61" i="22" l="1"/>
  <c r="B60" i="22"/>
  <c r="D60" i="22"/>
  <c r="A15" i="33"/>
  <c r="B60" i="33"/>
  <c r="F60" i="33" s="1"/>
  <c r="F61" i="33" s="1"/>
  <c r="B61" i="33"/>
  <c r="B61" i="29"/>
  <c r="J64" i="33"/>
  <c r="L64" i="22"/>
  <c r="J63" i="33"/>
  <c r="L65" i="22"/>
  <c r="L66" i="22"/>
  <c r="L63" i="22"/>
  <c r="J65" i="33"/>
  <c r="J62" i="33"/>
  <c r="B59" i="22"/>
  <c r="A21" i="22"/>
  <c r="A20" i="22"/>
  <c r="AA50" i="22"/>
  <c r="R51" i="22" s="1"/>
  <c r="V63" i="22" s="1"/>
  <c r="AA50" i="33"/>
  <c r="T51" i="33" s="1"/>
  <c r="R63" i="33" s="1"/>
  <c r="B59" i="33"/>
  <c r="A15" i="29"/>
  <c r="L66" i="29"/>
  <c r="L64" i="29"/>
  <c r="F60" i="29"/>
  <c r="F61" i="29" s="1"/>
  <c r="L63" i="29"/>
  <c r="L65" i="29"/>
  <c r="D61" i="29" l="1"/>
  <c r="A20" i="33"/>
  <c r="A21" i="33"/>
  <c r="Z51" i="22"/>
  <c r="V67" i="22" s="1"/>
  <c r="X51" i="22"/>
  <c r="V66" i="22" s="1"/>
  <c r="P51" i="22"/>
  <c r="V62" i="22" s="1"/>
  <c r="H51" i="22"/>
  <c r="V58" i="22" s="1"/>
  <c r="V51" i="22"/>
  <c r="V65" i="22" s="1"/>
  <c r="N51" i="22"/>
  <c r="V61" i="22" s="1"/>
  <c r="AA51" i="22"/>
  <c r="T51" i="22"/>
  <c r="V64" i="22" s="1"/>
  <c r="L51" i="22"/>
  <c r="V60" i="22" s="1"/>
  <c r="A26" i="22"/>
  <c r="A25" i="22"/>
  <c r="J51" i="22"/>
  <c r="V59" i="22" s="1"/>
  <c r="Z51" i="33"/>
  <c r="R66" i="33" s="1"/>
  <c r="AA51" i="33"/>
  <c r="H51" i="33"/>
  <c r="R57" i="33" s="1"/>
  <c r="V51" i="33"/>
  <c r="R64" i="33" s="1"/>
  <c r="J51" i="33"/>
  <c r="R58" i="33" s="1"/>
  <c r="R51" i="33"/>
  <c r="R62" i="33" s="1"/>
  <c r="N51" i="33"/>
  <c r="R60" i="33" s="1"/>
  <c r="P51" i="33"/>
  <c r="R61" i="33" s="1"/>
  <c r="L51" i="33"/>
  <c r="R59" i="33" s="1"/>
  <c r="X51" i="33"/>
  <c r="R65" i="33" s="1"/>
  <c r="A20" i="29"/>
  <c r="A21" i="29"/>
  <c r="X62" i="22" l="1"/>
  <c r="T61" i="33"/>
  <c r="A26" i="33"/>
  <c r="A25" i="33"/>
  <c r="A31" i="22"/>
  <c r="A30" i="22"/>
  <c r="A36" i="22" s="1"/>
  <c r="A25" i="29"/>
  <c r="A26" i="29"/>
  <c r="A30" i="33" l="1"/>
  <c r="A36" i="33" s="1"/>
  <c r="A31" i="33"/>
  <c r="A31" i="29"/>
  <c r="A30" i="29"/>
  <c r="A36" i="29" s="1"/>
  <c r="H68" i="32"/>
  <c r="B67" i="32"/>
  <c r="D67" i="32" s="1"/>
  <c r="H67" i="32" s="1"/>
  <c r="L59" i="32"/>
  <c r="J59" i="32"/>
  <c r="L57" i="32"/>
  <c r="J57" i="32"/>
  <c r="B57" i="32"/>
  <c r="B60" i="32" s="1"/>
  <c r="X50" i="32"/>
  <c r="T50" i="32"/>
  <c r="R50" i="32"/>
  <c r="N50" i="32"/>
  <c r="L50" i="32"/>
  <c r="J50" i="32"/>
  <c r="H50" i="32"/>
  <c r="F50" i="32"/>
  <c r="B65" i="32" s="1"/>
  <c r="Z50" i="32"/>
  <c r="A10" i="32"/>
  <c r="A16" i="32" s="1"/>
  <c r="X49" i="8"/>
  <c r="B66" i="8"/>
  <c r="D66" i="8" s="1"/>
  <c r="H66" i="8" s="1"/>
  <c r="B65" i="8"/>
  <c r="D65" i="8" s="1"/>
  <c r="H65" i="8" s="1"/>
  <c r="B61" i="32" l="1"/>
  <c r="D61" i="32" s="1"/>
  <c r="L66" i="32"/>
  <c r="D55" i="32" s="1"/>
  <c r="L65" i="32"/>
  <c r="L64" i="32"/>
  <c r="L63" i="32"/>
  <c r="F60" i="32"/>
  <c r="F61" i="32" s="1"/>
  <c r="A15" i="32"/>
  <c r="A21" i="32" l="1"/>
  <c r="A20" i="32"/>
  <c r="A25" i="32" l="1"/>
  <c r="A26" i="32"/>
  <c r="A31" i="32" l="1"/>
  <c r="A30" i="32"/>
  <c r="A36" i="32" s="1"/>
  <c r="J58" i="8" l="1"/>
  <c r="B49" i="8"/>
  <c r="H58" i="8"/>
  <c r="J56" i="8"/>
  <c r="H56" i="8"/>
  <c r="J65" i="8" l="1"/>
  <c r="J66" i="8"/>
  <c r="J63" i="8"/>
  <c r="J64" i="8"/>
  <c r="B56" i="8" l="1"/>
  <c r="F59" i="8" l="1"/>
  <c r="B68" i="8"/>
  <c r="F60" i="8" l="1"/>
  <c r="V50" i="32"/>
  <c r="B59" i="32" s="1"/>
  <c r="V50" i="29"/>
  <c r="AA50" i="32" l="1"/>
  <c r="V51" i="32" s="1"/>
  <c r="V65" i="32" s="1"/>
  <c r="V49" i="8"/>
  <c r="T49" i="8"/>
  <c r="R49" i="8"/>
  <c r="N49" i="8"/>
  <c r="L49" i="8"/>
  <c r="J49" i="8"/>
  <c r="H49" i="8"/>
  <c r="F49" i="8"/>
  <c r="A9" i="8"/>
  <c r="X51" i="32" l="1"/>
  <c r="V66" i="32" s="1"/>
  <c r="N51" i="32"/>
  <c r="V61" i="32" s="1"/>
  <c r="P51" i="32"/>
  <c r="V62" i="32" s="1"/>
  <c r="AA51" i="32"/>
  <c r="T51" i="32"/>
  <c r="V64" i="32" s="1"/>
  <c r="R51" i="32"/>
  <c r="V63" i="32" s="1"/>
  <c r="Z51" i="32"/>
  <c r="V67" i="32" s="1"/>
  <c r="J51" i="32"/>
  <c r="V59" i="32" s="1"/>
  <c r="L51" i="32"/>
  <c r="V60" i="32" s="1"/>
  <c r="H51" i="32"/>
  <c r="V58" i="32" s="1"/>
  <c r="A15" i="8"/>
  <c r="A14" i="8"/>
  <c r="B58" i="8"/>
  <c r="B62" i="38" s="1"/>
  <c r="AA49" i="8"/>
  <c r="B62" i="37" l="1"/>
  <c r="B62" i="22"/>
  <c r="B62" i="33"/>
  <c r="B62" i="29"/>
  <c r="B62" i="32"/>
  <c r="X63" i="32"/>
  <c r="D58" i="8"/>
  <c r="V50" i="8"/>
  <c r="R63" i="8" s="1"/>
  <c r="AA50" i="8"/>
  <c r="T50" i="8"/>
  <c r="R62" i="8" s="1"/>
  <c r="L50" i="8"/>
  <c r="R58" i="8" s="1"/>
  <c r="Z50" i="8"/>
  <c r="R65" i="8" s="1"/>
  <c r="R50" i="8"/>
  <c r="R61" i="8" s="1"/>
  <c r="J50" i="8"/>
  <c r="R57" i="8" s="1"/>
  <c r="X50" i="8"/>
  <c r="R64" i="8" s="1"/>
  <c r="P50" i="8"/>
  <c r="R60" i="8" s="1"/>
  <c r="H50" i="8"/>
  <c r="R56" i="8" s="1"/>
  <c r="N50" i="8"/>
  <c r="R59" i="8" s="1"/>
  <c r="A20" i="8"/>
  <c r="A19" i="8"/>
  <c r="R66" i="8" l="1"/>
  <c r="T60" i="8"/>
  <c r="A25" i="8"/>
  <c r="A24" i="8"/>
  <c r="A29" i="8" l="1"/>
  <c r="A30" i="8"/>
  <c r="A35" i="8" l="1"/>
  <c r="J50" i="29" l="1"/>
  <c r="B59" i="29" s="1"/>
  <c r="AA50" i="29" l="1"/>
  <c r="T51" i="29" l="1"/>
  <c r="V64" i="29" s="1"/>
  <c r="L51" i="29"/>
  <c r="V60" i="29" s="1"/>
  <c r="R51" i="29"/>
  <c r="V63" i="29" s="1"/>
  <c r="N51" i="29"/>
  <c r="V61" i="29" s="1"/>
  <c r="V51" i="29"/>
  <c r="V65" i="29" s="1"/>
  <c r="H51" i="29"/>
  <c r="V58" i="29" s="1"/>
  <c r="P51" i="29"/>
  <c r="V62" i="29" s="1"/>
  <c r="X51" i="29"/>
  <c r="V66" i="29" s="1"/>
  <c r="AA51" i="29"/>
  <c r="AA22" i="29"/>
  <c r="Z51" i="29"/>
  <c r="V67" i="29" s="1"/>
  <c r="J51" i="29"/>
  <c r="V59" i="29" s="1"/>
  <c r="X62" i="29" l="1"/>
  <c r="V50" i="37"/>
  <c r="R50" i="37"/>
  <c r="AA50" i="37" l="1"/>
  <c r="L51" i="37" s="1"/>
  <c r="R59" i="37" s="1"/>
  <c r="B59" i="37"/>
  <c r="T51" i="37" l="1"/>
  <c r="R63" i="37" s="1"/>
  <c r="X51" i="37"/>
  <c r="R65" i="37" s="1"/>
  <c r="AA51" i="37"/>
  <c r="R51" i="37"/>
  <c r="R62" i="37" s="1"/>
  <c r="Z51" i="37"/>
  <c r="R66" i="37" s="1"/>
  <c r="P51" i="37"/>
  <c r="R61" i="37" s="1"/>
  <c r="H51" i="37"/>
  <c r="R57" i="37" s="1"/>
  <c r="J51" i="37"/>
  <c r="R58" i="37" s="1"/>
  <c r="N51" i="37"/>
  <c r="R60" i="37" s="1"/>
  <c r="V51" i="37"/>
  <c r="R64" i="37" s="1"/>
  <c r="D59" i="37"/>
  <c r="T61" i="37" l="1"/>
  <c r="R67" i="37"/>
</calcChain>
</file>

<file path=xl/comments1.xml><?xml version="1.0" encoding="utf-8"?>
<comments xmlns="http://schemas.openxmlformats.org/spreadsheetml/2006/main">
  <authors>
    <author>Kubů Alena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comments2.xml><?xml version="1.0" encoding="utf-8"?>
<comments xmlns="http://schemas.openxmlformats.org/spreadsheetml/2006/main">
  <authors>
    <author>Kubů Alena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comments3.xml><?xml version="1.0" encoding="utf-8"?>
<comments xmlns="http://schemas.openxmlformats.org/spreadsheetml/2006/main">
  <authors>
    <author>Kubů Alena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comments4.xml><?xml version="1.0" encoding="utf-8"?>
<comments xmlns="http://schemas.openxmlformats.org/spreadsheetml/2006/main">
  <authors>
    <author>Kubů Alena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comments5.xml><?xml version="1.0" encoding="utf-8"?>
<comments xmlns="http://schemas.openxmlformats.org/spreadsheetml/2006/main">
  <authors>
    <author>Kubů Alena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comments6.xml><?xml version="1.0" encoding="utf-8"?>
<comments xmlns="http://schemas.openxmlformats.org/spreadsheetml/2006/main">
  <authors>
    <author>Kubů Alena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comments7.xml><?xml version="1.0" encoding="utf-8"?>
<comments xmlns="http://schemas.openxmlformats.org/spreadsheetml/2006/main">
  <authors>
    <author>Kubů Alena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Kubů Alena:</t>
        </r>
        <r>
          <rPr>
            <sz val="9"/>
            <color indexed="81"/>
            <rFont val="Tahoma"/>
            <family val="2"/>
            <charset val="238"/>
          </rPr>
          <t xml:space="preserve">
kofinancování ze SR 50%</t>
        </r>
      </text>
    </comment>
  </commentList>
</comments>
</file>

<file path=xl/sharedStrings.xml><?xml version="1.0" encoding="utf-8"?>
<sst xmlns="http://schemas.openxmlformats.org/spreadsheetml/2006/main" count="1595" uniqueCount="263">
  <si>
    <t xml:space="preserve">Podpora příjmu vázaná na produkci zeleniny </t>
  </si>
  <si>
    <t xml:space="preserve">Podpora příjmu vázaná na produkci mléka </t>
  </si>
  <si>
    <t>Podpora příjmu vázaná na produkci cukrové řepy</t>
  </si>
  <si>
    <t>Investice do zemědělských podniků</t>
  </si>
  <si>
    <t>Technologické investice v lesním hospodářství</t>
  </si>
  <si>
    <t>Zalesňování zemědělské půdy</t>
  </si>
  <si>
    <t>Agrolesnictví</t>
  </si>
  <si>
    <t>AEKO Meziplodiny</t>
  </si>
  <si>
    <t>Ekologické zemědělství</t>
  </si>
  <si>
    <t>AEKO – Ošetřování cenných travních porostů</t>
  </si>
  <si>
    <t>AEKO – Podpora biodiverzity na orné půdě</t>
  </si>
  <si>
    <t>EZ přispívající k biodiverzitě</t>
  </si>
  <si>
    <t>LEADER</t>
  </si>
  <si>
    <t>AEKO – Integrovaná produkce</t>
  </si>
  <si>
    <t>Podpora poradenství</t>
  </si>
  <si>
    <t>Podpora vzdělávání</t>
  </si>
  <si>
    <t>Podpora operačních skupin a projektů EIP</t>
  </si>
  <si>
    <t>A</t>
  </si>
  <si>
    <t>G</t>
  </si>
  <si>
    <t>B</t>
  </si>
  <si>
    <t xml:space="preserve">  </t>
  </si>
  <si>
    <t>C</t>
  </si>
  <si>
    <t>D</t>
  </si>
  <si>
    <t>E</t>
  </si>
  <si>
    <t>F</t>
  </si>
  <si>
    <t>H</t>
  </si>
  <si>
    <t>I</t>
  </si>
  <si>
    <t>horizontální</t>
  </si>
  <si>
    <t>Základní podpora příjmu</t>
  </si>
  <si>
    <t>II.pilíř</t>
  </si>
  <si>
    <t>Ekoschéma  – celofaremní ekoplatba</t>
  </si>
  <si>
    <t>I. pilíř - PP</t>
  </si>
  <si>
    <t>I. pilíř - SOT</t>
  </si>
  <si>
    <t>A - Příjem podniku</t>
  </si>
  <si>
    <t xml:space="preserve">Podpora příjmu vázaná na produkci chmele </t>
  </si>
  <si>
    <t xml:space="preserve">Oblasti s přírodními a jinými omezeními (ANC) </t>
  </si>
  <si>
    <t xml:space="preserve">Oblasti Natura 2000 na zemědělské půdě </t>
  </si>
  <si>
    <t xml:space="preserve">Podpora příjmu vázaná na produkci ovoce </t>
  </si>
  <si>
    <t xml:space="preserve">Podpora příjmu vázaná na produkci ovcí a koz </t>
  </si>
  <si>
    <t xml:space="preserve">Podpora příjmu vázaná na produkci konzumních brambor </t>
  </si>
  <si>
    <t>Podpora příjmu vázaná na produkci hovězího masa</t>
  </si>
  <si>
    <t>Podpora příjmu vázaná na produkci bílkoviných plodin</t>
  </si>
  <si>
    <t>Podpora příjmu vázaná na produkci škrobových brambor</t>
  </si>
  <si>
    <t>Intervence v sektoru ovoce a zeleniny</t>
  </si>
  <si>
    <t>Intervence v sektoru révy vinné a vína</t>
  </si>
  <si>
    <t xml:space="preserve">Intervence v sektoru včelařství </t>
  </si>
  <si>
    <t>Intervence v sektoru brambor</t>
  </si>
  <si>
    <t>Intervence v sektoru chovu nosnic</t>
  </si>
  <si>
    <t>Intervence v sektoru mléka</t>
  </si>
  <si>
    <t>Intervence v sektoru okrasných rostlin</t>
  </si>
  <si>
    <t>Investice do lesnické infrastruktury</t>
  </si>
  <si>
    <t>Spolupráce mezi účastníky KDŘ</t>
  </si>
  <si>
    <t>Technologie snižující emise GHG a NH3</t>
  </si>
  <si>
    <t>Investice do obnovy kalamitních ploch</t>
  </si>
  <si>
    <t>Vodohospodářská opatření v lesích</t>
  </si>
  <si>
    <t>AEKO Zatravňování orné půdy</t>
  </si>
  <si>
    <t>Pozemkové úpravy</t>
  </si>
  <si>
    <t xml:space="preserve">AEKO – Krajinotvorné sady </t>
  </si>
  <si>
    <t xml:space="preserve"> Doplňková podpora příjmu pro mladé zemědělce </t>
  </si>
  <si>
    <t>Neproduktivní investice v lesích</t>
  </si>
  <si>
    <t>Přeměna porostů náhradních dřevin</t>
  </si>
  <si>
    <t>Založení činnosti mladého zemědělce</t>
  </si>
  <si>
    <t>Investice do nezemědělských činností</t>
  </si>
  <si>
    <t>AEKO – Osevní postupy kukuřice a řepky olejky</t>
  </si>
  <si>
    <t xml:space="preserve">C- Zlepšení pozice zemědělců </t>
  </si>
  <si>
    <t>D - Klima</t>
  </si>
  <si>
    <t>Inovace  v zemědělské prvovýrobě</t>
  </si>
  <si>
    <t>E - Přírodní zdroje - půda, voda, ovzduší</t>
  </si>
  <si>
    <t>F - Biodiverzita a krajina</t>
  </si>
  <si>
    <t>G - Mladí zemědělci</t>
  </si>
  <si>
    <t>I - Zlepšení potravin a DŽPZ</t>
  </si>
  <si>
    <t>Technická pomoc</t>
  </si>
  <si>
    <t>Výstavba a moder. zařízení na výrobu tvarovaných biopaliv</t>
  </si>
  <si>
    <t xml:space="preserve">Podpora změny technologie ustájení nosnic </t>
  </si>
  <si>
    <t>Investice do zpracování zem. produktů</t>
  </si>
  <si>
    <t>Vyloučení pobytu prasnic v individuálních klecích</t>
  </si>
  <si>
    <t>4                D1, GDx</t>
  </si>
  <si>
    <t>B - Konkurence- schopnost</t>
  </si>
  <si>
    <t>Inovace při zpracování zem. produktů</t>
  </si>
  <si>
    <t>150 projektů</t>
  </si>
  <si>
    <t>2                D2, GDx</t>
  </si>
  <si>
    <t>10 projektů</t>
  </si>
  <si>
    <t xml:space="preserve">k dopočtu </t>
  </si>
  <si>
    <t>PUZČ</t>
  </si>
  <si>
    <t>4                D1,9; GDx</t>
  </si>
  <si>
    <t>50 projektů</t>
  </si>
  <si>
    <t>4                D9, GDx</t>
  </si>
  <si>
    <t>80 projektů</t>
  </si>
  <si>
    <t>6 000 projektů</t>
  </si>
  <si>
    <t>5                D5,6; GDx</t>
  </si>
  <si>
    <t>Doplňková redistr. podpora příjmu pro udržitelnost</t>
  </si>
  <si>
    <t>AEKO</t>
  </si>
  <si>
    <t>EZ</t>
  </si>
  <si>
    <t xml:space="preserve">Leso-envi </t>
  </si>
  <si>
    <t>DŽPZ - sektor dojeného skotu</t>
  </si>
  <si>
    <t>DŽPZ – sektor prasat</t>
  </si>
  <si>
    <t>Ekoschémata - základní údržba OTP</t>
  </si>
  <si>
    <t>4                  D1, GDx</t>
  </si>
  <si>
    <t>2 003 514ha</t>
  </si>
  <si>
    <t>13 170ha</t>
  </si>
  <si>
    <t>250ha</t>
  </si>
  <si>
    <t>4                D5, GDx</t>
  </si>
  <si>
    <t>900ha</t>
  </si>
  <si>
    <t>4                  D3, GDx</t>
  </si>
  <si>
    <t>5                   D9; GDx</t>
  </si>
  <si>
    <t>5                  D9; GDx</t>
  </si>
  <si>
    <t>5                  Dx; GDx</t>
  </si>
  <si>
    <t>18 182ha</t>
  </si>
  <si>
    <t>80 000ha</t>
  </si>
  <si>
    <t>20 000ha</t>
  </si>
  <si>
    <t>67 907ha</t>
  </si>
  <si>
    <t>132 637ha</t>
  </si>
  <si>
    <t>1 200ha</t>
  </si>
  <si>
    <t>108 800ha</t>
  </si>
  <si>
    <t>26 700ha</t>
  </si>
  <si>
    <t>36 577ha</t>
  </si>
  <si>
    <t>100 000ha</t>
  </si>
  <si>
    <t>Snižování používání AMB - vakcinace kura domácího</t>
  </si>
  <si>
    <t xml:space="preserve">Snižování používání AMB - vakcinace v chovu prasat </t>
  </si>
  <si>
    <t>k dopočtu</t>
  </si>
  <si>
    <t>1 000 000ha</t>
  </si>
  <si>
    <t>J</t>
  </si>
  <si>
    <t>58 500 VDJ</t>
  </si>
  <si>
    <t>618 380 VDJ</t>
  </si>
  <si>
    <t>519 605 VDJ</t>
  </si>
  <si>
    <t>249 027 VDJ</t>
  </si>
  <si>
    <r>
      <t xml:space="preserve"> 4        D11; </t>
    </r>
    <r>
      <rPr>
        <b/>
        <sz val="12"/>
        <color rgb="FFFF0000"/>
        <rFont val="Calibri"/>
        <family val="2"/>
        <charset val="238"/>
        <scheme val="minor"/>
      </rPr>
      <t>GD AMB</t>
    </r>
  </si>
  <si>
    <t>4                 D11;GDx</t>
  </si>
  <si>
    <t>6                 D14;GDx</t>
  </si>
  <si>
    <t>5                    D1; GDx</t>
  </si>
  <si>
    <t>5                     Dx;GDx</t>
  </si>
  <si>
    <t>4                 D12,GDx</t>
  </si>
  <si>
    <t>6                 D12,GDx</t>
  </si>
  <si>
    <t>EU podíl</t>
  </si>
  <si>
    <t xml:space="preserve">EZFRV bez kofinancování </t>
  </si>
  <si>
    <t>EZZF - PP</t>
  </si>
  <si>
    <t xml:space="preserve">                  D1, GDx</t>
  </si>
  <si>
    <t xml:space="preserve">               Dx; GDx</t>
  </si>
  <si>
    <t>5                Dx;GDx</t>
  </si>
  <si>
    <t>5 162ha</t>
  </si>
  <si>
    <t>9 225ha</t>
  </si>
  <si>
    <t>11 337ha</t>
  </si>
  <si>
    <t xml:space="preserve">356 395ks </t>
  </si>
  <si>
    <t>120 226ks</t>
  </si>
  <si>
    <t>59 612ha</t>
  </si>
  <si>
    <t>11 326ha</t>
  </si>
  <si>
    <t>195 010ks</t>
  </si>
  <si>
    <t>221 402ha</t>
  </si>
  <si>
    <t>5 672ha</t>
  </si>
  <si>
    <t>683 129ha</t>
  </si>
  <si>
    <t>I.P</t>
  </si>
  <si>
    <t>EZZF - PP -1,5%</t>
  </si>
  <si>
    <t>EZZF - PP -6,5%</t>
  </si>
  <si>
    <t>přesun II.P</t>
  </si>
  <si>
    <t>mladí zemědělci</t>
  </si>
  <si>
    <r>
      <t xml:space="preserve">6         D4,8,10; </t>
    </r>
    <r>
      <rPr>
        <b/>
        <sz val="12"/>
        <color rgb="FFFF0000"/>
        <rFont val="Calibri"/>
        <family val="2"/>
        <charset val="238"/>
        <scheme val="minor"/>
      </rPr>
      <t>GD EZ</t>
    </r>
  </si>
  <si>
    <t>3 539 633ha</t>
  </si>
  <si>
    <t>3 541 220 ha</t>
  </si>
  <si>
    <t>92 300ha</t>
  </si>
  <si>
    <t>LEADER 5% z EZFRV</t>
  </si>
  <si>
    <t xml:space="preserve">redukce potřeb </t>
  </si>
  <si>
    <t>financováno z  I.P</t>
  </si>
  <si>
    <t>II.P</t>
  </si>
  <si>
    <t>5                D1; GDx</t>
  </si>
  <si>
    <r>
      <t xml:space="preserve"> 4   D10;</t>
    </r>
    <r>
      <rPr>
        <b/>
        <sz val="12"/>
        <color rgb="FFFF0000"/>
        <rFont val="Calibri"/>
        <family val="2"/>
        <charset val="238"/>
        <scheme val="minor"/>
      </rPr>
      <t xml:space="preserve"> GD Pest</t>
    </r>
  </si>
  <si>
    <t>5               D1; GDx</t>
  </si>
  <si>
    <t>EZFRV +kofinancování  50%</t>
  </si>
  <si>
    <t>dispozice = EZFRV +1,5% z I.P  kofinancování 50%</t>
  </si>
  <si>
    <t>EZFRV +kofinancování  45%</t>
  </si>
  <si>
    <t>dispozice = EZFRV +1,5% z I.P  kofinancování 45%</t>
  </si>
  <si>
    <t>EZFRV +kofinancování  35%</t>
  </si>
  <si>
    <t>dispozice = EZFRV +1,5% z I.P  kofinancování 35%</t>
  </si>
  <si>
    <t>všechny potřeby - optimální kofinancování ze SR</t>
  </si>
  <si>
    <t>Investice do ochrany MZD</t>
  </si>
  <si>
    <t>H - Zaměstnanost a místní rozvoj</t>
  </si>
  <si>
    <t xml:space="preserve">  Dx; GD GAEC</t>
  </si>
  <si>
    <t xml:space="preserve">               Dx; GD GAEC</t>
  </si>
  <si>
    <t xml:space="preserve">               D3; GD GAEC</t>
  </si>
  <si>
    <t>součet za pilíř/SC</t>
  </si>
  <si>
    <t>VCS</t>
  </si>
  <si>
    <t>10+2%</t>
  </si>
  <si>
    <t>ekoschémata</t>
  </si>
  <si>
    <t xml:space="preserve">redistrib. platba </t>
  </si>
  <si>
    <t>180MAS</t>
  </si>
  <si>
    <t>bude upřesněno</t>
  </si>
  <si>
    <t>Staré závazky plošných opatření</t>
  </si>
  <si>
    <t>58 800ha</t>
  </si>
  <si>
    <t>170 projektů</t>
  </si>
  <si>
    <t>50 000ha</t>
  </si>
  <si>
    <t>6                  Dx; GDx</t>
  </si>
  <si>
    <r>
      <t xml:space="preserve">6       D4,8,10; </t>
    </r>
    <r>
      <rPr>
        <b/>
        <sz val="12"/>
        <color rgb="FFFF0000"/>
        <rFont val="Calibri"/>
        <family val="2"/>
        <charset val="238"/>
        <scheme val="minor"/>
      </rPr>
      <t>GD EZ</t>
    </r>
  </si>
  <si>
    <t>2                  D12, GDx</t>
  </si>
  <si>
    <r>
      <t xml:space="preserve"> D 5,8,10;</t>
    </r>
    <r>
      <rPr>
        <b/>
        <sz val="10"/>
        <color rgb="FFFF0000"/>
        <rFont val="Calibri"/>
        <family val="2"/>
        <charset val="238"/>
        <scheme val="minor"/>
      </rPr>
      <t xml:space="preserve"> GD pest, kp, živ</t>
    </r>
  </si>
  <si>
    <t>5         D1; GDx</t>
  </si>
  <si>
    <t>deficit vůči optimu</t>
  </si>
  <si>
    <t>Varianta  35 %  kofinancování a 1,5 % přesun z I. Pilíře pro  mladé zemědělce</t>
  </si>
  <si>
    <t>2             D12, GDx</t>
  </si>
  <si>
    <t>Varianta s vyčíslením všech potřeb Strategického plánu</t>
  </si>
  <si>
    <t>850ha</t>
  </si>
  <si>
    <t>5              Dx;GDx</t>
  </si>
  <si>
    <t xml:space="preserve"> </t>
  </si>
  <si>
    <t>Varianta  35 %  kofinancování a 6,5 % přesun z I. Pilíře pro  mladé zemědělce</t>
  </si>
  <si>
    <t>Varianta  45 %  kofinancování a 1,5 % přesun z I. Pilíře pro  mladé zemědělce</t>
  </si>
  <si>
    <t>EZFRV +kofinancování  60%</t>
  </si>
  <si>
    <t>Varianta  60 %  kofinancování a bez přesunu</t>
  </si>
  <si>
    <t>Varianta  50 %  kofinancování a 1,5 % přesun z I. Pilíře pro  mladé zemědělce</t>
  </si>
  <si>
    <t>175 projektů</t>
  </si>
  <si>
    <t>149 projektů</t>
  </si>
  <si>
    <t>470 projektů</t>
  </si>
  <si>
    <t>400 projektů</t>
  </si>
  <si>
    <t>50projektů</t>
  </si>
  <si>
    <r>
      <t xml:space="preserve"> 4                  D6; </t>
    </r>
    <r>
      <rPr>
        <b/>
        <sz val="12"/>
        <color rgb="FFFF0000"/>
        <rFont val="Calibri"/>
        <family val="2"/>
        <charset val="238"/>
        <scheme val="minor"/>
      </rPr>
      <t>GD x</t>
    </r>
  </si>
  <si>
    <r>
      <t xml:space="preserve"> 4              D6,8; </t>
    </r>
    <r>
      <rPr>
        <b/>
        <sz val="12"/>
        <color rgb="FFFF0000"/>
        <rFont val="Calibri"/>
        <family val="2"/>
        <charset val="238"/>
        <scheme val="minor"/>
      </rPr>
      <t>GD x</t>
    </r>
  </si>
  <si>
    <t>6        D7; GD x</t>
  </si>
  <si>
    <t>6            D6,7;GD x</t>
  </si>
  <si>
    <t>6             D6,7; GD x</t>
  </si>
  <si>
    <t>6                D7; GD x</t>
  </si>
  <si>
    <t>6               D7; GD x</t>
  </si>
  <si>
    <t>5                 D7; GD x</t>
  </si>
  <si>
    <t>15 projektů</t>
  </si>
  <si>
    <t>6              D6,7;GD x</t>
  </si>
  <si>
    <t>6          D6,7; GD x</t>
  </si>
  <si>
    <t>6            D7; GD x</t>
  </si>
  <si>
    <t>6              D7; GD x</t>
  </si>
  <si>
    <t>6            D6,7; GD x</t>
  </si>
  <si>
    <t>5              D7; GD x</t>
  </si>
  <si>
    <t>4           D5; GD x</t>
  </si>
  <si>
    <r>
      <t xml:space="preserve"> 4              D6; </t>
    </r>
    <r>
      <rPr>
        <b/>
        <sz val="12"/>
        <color rgb="FFFF0000"/>
        <rFont val="Calibri"/>
        <family val="2"/>
        <charset val="238"/>
        <scheme val="minor"/>
      </rPr>
      <t>GD x</t>
    </r>
  </si>
  <si>
    <r>
      <t xml:space="preserve"> 4           D6,8; </t>
    </r>
    <r>
      <rPr>
        <b/>
        <sz val="12"/>
        <color rgb="FFFF0000"/>
        <rFont val="Calibri"/>
        <family val="2"/>
        <charset val="238"/>
        <scheme val="minor"/>
      </rPr>
      <t>GD x</t>
    </r>
  </si>
  <si>
    <r>
      <t xml:space="preserve">4               D5; </t>
    </r>
    <r>
      <rPr>
        <b/>
        <sz val="12"/>
        <rFont val="Calibri"/>
        <family val="2"/>
        <charset val="238"/>
        <scheme val="minor"/>
      </rPr>
      <t>GD x</t>
    </r>
  </si>
  <si>
    <t>dispozice = jen EZFRV kofinancování 35%</t>
  </si>
  <si>
    <t xml:space="preserve">Varianta  35 %  kofinancování bez přesunu z I. pilíře </t>
  </si>
  <si>
    <t>bez přesunu</t>
  </si>
  <si>
    <t xml:space="preserve"> 4              D6; GD x</t>
  </si>
  <si>
    <t xml:space="preserve"> 4           D6,8; GD x</t>
  </si>
  <si>
    <t>EZZF -  ostatní sektory</t>
  </si>
  <si>
    <t>dispozice = EZFRV +6,5% z I.P  kofinancování 35%</t>
  </si>
  <si>
    <r>
      <t xml:space="preserve">4                    D5; </t>
    </r>
    <r>
      <rPr>
        <b/>
        <sz val="12"/>
        <color rgb="FFFF0000"/>
        <rFont val="Calibri"/>
        <family val="2"/>
        <charset val="238"/>
        <scheme val="minor"/>
      </rPr>
      <t>GD x</t>
    </r>
  </si>
  <si>
    <t>6             D6,7;GD x</t>
  </si>
  <si>
    <t xml:space="preserve"> 4          D6; GD x</t>
  </si>
  <si>
    <t xml:space="preserve"> 4      D6,8; GD x</t>
  </si>
  <si>
    <t xml:space="preserve"> 4        D6; GD x</t>
  </si>
  <si>
    <t>6              D6,7; GD x</t>
  </si>
  <si>
    <t>6                   D7; GD x</t>
  </si>
  <si>
    <t>4                  D5; GD x</t>
  </si>
  <si>
    <r>
      <t xml:space="preserve"> 4          D10;</t>
    </r>
    <r>
      <rPr>
        <b/>
        <sz val="12"/>
        <color rgb="FFFF0000"/>
        <rFont val="Calibri"/>
        <family val="2"/>
        <charset val="238"/>
        <scheme val="minor"/>
      </rPr>
      <t xml:space="preserve"> GD Pest</t>
    </r>
  </si>
  <si>
    <r>
      <t xml:space="preserve"> 4         D10;</t>
    </r>
    <r>
      <rPr>
        <b/>
        <sz val="12"/>
        <color rgb="FFFF0000"/>
        <rFont val="Calibri"/>
        <family val="2"/>
        <charset val="238"/>
        <scheme val="minor"/>
      </rPr>
      <t xml:space="preserve"> GD Pest</t>
    </r>
  </si>
  <si>
    <t xml:space="preserve">Agrolesnictví  </t>
  </si>
  <si>
    <t>4         D5; GD x</t>
  </si>
  <si>
    <t xml:space="preserve"> 4          D6,8; GD x</t>
  </si>
  <si>
    <r>
      <t xml:space="preserve"> 4               D6; </t>
    </r>
    <r>
      <rPr>
        <b/>
        <sz val="12"/>
        <color rgb="FFFF0000"/>
        <rFont val="Calibri"/>
        <family val="2"/>
        <charset val="238"/>
        <scheme val="minor"/>
      </rPr>
      <t>GD x</t>
    </r>
  </si>
  <si>
    <t>6         D6,7; GD x</t>
  </si>
  <si>
    <t>6         D6,7;GD x</t>
  </si>
  <si>
    <t>5            D7; GD x</t>
  </si>
  <si>
    <t>6             D7; GD x</t>
  </si>
  <si>
    <t xml:space="preserve"> 4               D6; GD x</t>
  </si>
  <si>
    <t xml:space="preserve"> 4             D6,8; GD x</t>
  </si>
  <si>
    <r>
      <t xml:space="preserve"> 4        D10;</t>
    </r>
    <r>
      <rPr>
        <b/>
        <sz val="12"/>
        <color rgb="FFFF0000"/>
        <rFont val="Calibri"/>
        <family val="2"/>
        <charset val="238"/>
        <scheme val="minor"/>
      </rPr>
      <t xml:space="preserve"> GD Pest</t>
    </r>
  </si>
  <si>
    <t>4          D5; GD x</t>
  </si>
  <si>
    <t xml:space="preserve">EZZF-  ostatní sektory </t>
  </si>
  <si>
    <t>bude aktualizováno po přepočtu PP</t>
  </si>
  <si>
    <t>dispozice = EZFRV kofinancování 60%</t>
  </si>
  <si>
    <t>750 388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</si>
</sst>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€-2]\ #,##0.00"/>
    <numFmt numFmtId="165" formatCode="[$€-2]\ #,##0"/>
    <numFmt numFmtId="168" formatCode="_-* #,##0_-;\-* #,##0_-;_-* &quot;-&quot;??_-;_-@_-"/>
    <numFmt numFmtId="172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 tint="-4.9989318521683403E-2"/>
      <name val="Calibri"/>
      <family val="2"/>
      <charset val="238"/>
      <scheme val="minor"/>
    </font>
    <font>
      <b/>
      <sz val="12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3" fillId="7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65" fontId="2" fillId="7" borderId="10" xfId="1" applyNumberFormat="1" applyFont="1" applyFill="1" applyBorder="1" applyAlignment="1">
      <alignment horizontal="center" vertical="center" wrapText="1"/>
    </xf>
    <xf numFmtId="165" fontId="2" fillId="4" borderId="10" xfId="1" applyNumberFormat="1" applyFont="1" applyFill="1" applyBorder="1" applyAlignment="1">
      <alignment horizontal="center" vertical="center"/>
    </xf>
    <xf numFmtId="165" fontId="2" fillId="7" borderId="7" xfId="1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165" fontId="2" fillId="7" borderId="10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164" fontId="7" fillId="10" borderId="7" xfId="0" applyNumberFormat="1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/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0" fillId="0" borderId="0" xfId="0" applyNumberFormat="1"/>
    <xf numFmtId="168" fontId="0" fillId="0" borderId="0" xfId="1" applyNumberFormat="1" applyFont="1"/>
    <xf numFmtId="3" fontId="3" fillId="0" borderId="0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64" fontId="7" fillId="5" borderId="12" xfId="1" applyNumberFormat="1" applyFont="1" applyFill="1" applyBorder="1" applyAlignment="1">
      <alignment horizontal="center" vertical="center"/>
    </xf>
    <xf numFmtId="164" fontId="7" fillId="8" borderId="12" xfId="1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65" fontId="2" fillId="6" borderId="10" xfId="1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165" fontId="2" fillId="5" borderId="10" xfId="1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165" fontId="2" fillId="9" borderId="10" xfId="1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65" fontId="7" fillId="9" borderId="7" xfId="1" applyNumberFormat="1" applyFont="1" applyFill="1" applyBorder="1" applyAlignment="1">
      <alignment horizontal="center" vertical="center"/>
    </xf>
    <xf numFmtId="0" fontId="0" fillId="9" borderId="7" xfId="0" applyFill="1" applyBorder="1"/>
    <xf numFmtId="0" fontId="3" fillId="9" borderId="5" xfId="0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3" fillId="7" borderId="10" xfId="1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0" fontId="14" fillId="8" borderId="6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5" fontId="2" fillId="10" borderId="10" xfId="1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9" fontId="0" fillId="0" borderId="0" xfId="2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164" fontId="2" fillId="0" borderId="4" xfId="0" applyNumberFormat="1" applyFont="1" applyBorder="1"/>
    <xf numFmtId="165" fontId="2" fillId="4" borderId="0" xfId="1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4" fillId="9" borderId="6" xfId="0" applyFont="1" applyFill="1" applyBorder="1" applyAlignment="1">
      <alignment horizontal="center" vertical="center"/>
    </xf>
    <xf numFmtId="0" fontId="7" fillId="9" borderId="7" xfId="0" applyFont="1" applyFill="1" applyBorder="1"/>
    <xf numFmtId="0" fontId="7" fillId="0" borderId="0" xfId="0" applyFont="1" applyFill="1" applyBorder="1"/>
    <xf numFmtId="165" fontId="2" fillId="8" borderId="10" xfId="1" applyNumberFormat="1" applyFont="1" applyFill="1" applyBorder="1" applyAlignment="1">
      <alignment horizontal="center" vertical="center"/>
    </xf>
    <xf numFmtId="9" fontId="0" fillId="0" borderId="0" xfId="2" applyFont="1"/>
    <xf numFmtId="0" fontId="7" fillId="0" borderId="18" xfId="0" applyFont="1" applyFill="1" applyBorder="1" applyAlignment="1">
      <alignment wrapText="1"/>
    </xf>
    <xf numFmtId="165" fontId="2" fillId="4" borderId="19" xfId="1" applyNumberFormat="1" applyFont="1" applyFill="1" applyBorder="1" applyAlignment="1">
      <alignment horizontal="center" vertical="center"/>
    </xf>
    <xf numFmtId="0" fontId="0" fillId="0" borderId="19" xfId="0" applyFill="1" applyBorder="1"/>
    <xf numFmtId="165" fontId="0" fillId="0" borderId="19" xfId="0" applyNumberFormat="1" applyBorder="1"/>
    <xf numFmtId="0" fontId="0" fillId="0" borderId="20" xfId="0" applyBorder="1"/>
    <xf numFmtId="165" fontId="17" fillId="0" borderId="0" xfId="0" applyNumberFormat="1" applyFont="1" applyFill="1" applyBorder="1" applyAlignment="1">
      <alignment horizontal="center" vertical="center"/>
    </xf>
    <xf numFmtId="165" fontId="18" fillId="5" borderId="10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7" fillId="5" borderId="0" xfId="1" applyNumberFormat="1" applyFont="1" applyFill="1" applyBorder="1" applyAlignment="1">
      <alignment horizontal="center"/>
    </xf>
    <xf numFmtId="164" fontId="14" fillId="0" borderId="21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0" fontId="0" fillId="0" borderId="0" xfId="0" applyFont="1"/>
    <xf numFmtId="164" fontId="2" fillId="0" borderId="0" xfId="1" applyNumberFormat="1" applyFont="1" applyFill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65" fontId="2" fillId="4" borderId="26" xfId="1" applyNumberFormat="1" applyFont="1" applyFill="1" applyBorder="1" applyAlignment="1">
      <alignment horizontal="center" vertical="center"/>
    </xf>
    <xf numFmtId="0" fontId="0" fillId="0" borderId="26" xfId="0" applyFill="1" applyBorder="1"/>
    <xf numFmtId="9" fontId="0" fillId="0" borderId="27" xfId="2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20" xfId="2" applyFont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Fill="1" applyBorder="1"/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165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165" fontId="23" fillId="4" borderId="0" xfId="1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/>
    <xf numFmtId="0" fontId="21" fillId="0" borderId="18" xfId="0" applyFont="1" applyFill="1" applyBorder="1" applyAlignment="1">
      <alignment wrapText="1"/>
    </xf>
    <xf numFmtId="165" fontId="3" fillId="4" borderId="19" xfId="1" applyNumberFormat="1" applyFont="1" applyFill="1" applyBorder="1" applyAlignment="1">
      <alignment horizontal="center" vertical="center"/>
    </xf>
    <xf numFmtId="0" fontId="19" fillId="0" borderId="19" xfId="0" applyFont="1" applyFill="1" applyBorder="1"/>
    <xf numFmtId="165" fontId="19" fillId="0" borderId="19" xfId="0" applyNumberFormat="1" applyFont="1" applyBorder="1"/>
    <xf numFmtId="0" fontId="19" fillId="0" borderId="20" xfId="0" applyFont="1" applyBorder="1"/>
    <xf numFmtId="0" fontId="24" fillId="0" borderId="0" xfId="0" applyFont="1" applyFill="1" applyBorder="1"/>
    <xf numFmtId="165" fontId="24" fillId="0" borderId="0" xfId="0" applyNumberFormat="1" applyFont="1" applyBorder="1"/>
    <xf numFmtId="0" fontId="24" fillId="0" borderId="0" xfId="0" applyFont="1" applyBorder="1"/>
    <xf numFmtId="0" fontId="7" fillId="0" borderId="15" xfId="0" applyFont="1" applyFill="1" applyBorder="1" applyAlignment="1">
      <alignment wrapText="1"/>
    </xf>
    <xf numFmtId="165" fontId="2" fillId="4" borderId="17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left"/>
    </xf>
    <xf numFmtId="1" fontId="2" fillId="7" borderId="7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64" fontId="2" fillId="5" borderId="12" xfId="1" applyNumberFormat="1" applyFont="1" applyFill="1" applyBorder="1" applyAlignment="1">
      <alignment horizontal="center" vertical="center"/>
    </xf>
    <xf numFmtId="164" fontId="2" fillId="8" borderId="12" xfId="1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1" fontId="7" fillId="8" borderId="7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3" borderId="5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172" fontId="0" fillId="0" borderId="0" xfId="2" applyNumberFormat="1" applyFont="1" applyAlignment="1">
      <alignment horizontal="left"/>
    </xf>
    <xf numFmtId="165" fontId="5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5" fontId="26" fillId="4" borderId="1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165" fontId="25" fillId="0" borderId="2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2" fillId="0" borderId="0" xfId="0" applyNumberFormat="1" applyFont="1"/>
    <xf numFmtId="0" fontId="2" fillId="12" borderId="13" xfId="0" applyFont="1" applyFill="1" applyBorder="1" applyAlignment="1">
      <alignment horizontal="center" vertical="center" wrapText="1"/>
    </xf>
    <xf numFmtId="0" fontId="0" fillId="4" borderId="0" xfId="0" applyFill="1"/>
    <xf numFmtId="9" fontId="7" fillId="4" borderId="0" xfId="0" applyNumberFormat="1" applyFont="1" applyFill="1" applyAlignment="1">
      <alignment horizontal="left"/>
    </xf>
    <xf numFmtId="10" fontId="7" fillId="4" borderId="0" xfId="0" applyNumberFormat="1" applyFont="1" applyFill="1" applyAlignment="1">
      <alignment horizontal="left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5" fillId="9" borderId="6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165" fontId="2" fillId="13" borderId="10" xfId="1" applyNumberFormat="1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9" fontId="29" fillId="0" borderId="0" xfId="2" applyFont="1" applyBorder="1" applyAlignment="1">
      <alignment horizontal="center" vertical="center"/>
    </xf>
    <xf numFmtId="0" fontId="26" fillId="0" borderId="0" xfId="0" applyFont="1"/>
    <xf numFmtId="0" fontId="29" fillId="0" borderId="9" xfId="0" applyFont="1" applyBorder="1" applyAlignment="1">
      <alignment horizontal="center" vertical="center" wrapText="1"/>
    </xf>
    <xf numFmtId="165" fontId="25" fillId="4" borderId="3" xfId="1" applyNumberFormat="1" applyFont="1" applyFill="1" applyBorder="1" applyAlignment="1">
      <alignment horizontal="center" vertical="center" wrapText="1"/>
    </xf>
    <xf numFmtId="1" fontId="9" fillId="7" borderId="7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5" fontId="3" fillId="6" borderId="10" xfId="1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5" fontId="12" fillId="0" borderId="0" xfId="0" applyNumberFormat="1" applyFont="1" applyFill="1" applyBorder="1"/>
    <xf numFmtId="165" fontId="23" fillId="0" borderId="0" xfId="1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/>
    <xf numFmtId="164" fontId="0" fillId="0" borderId="0" xfId="0" applyNumberFormat="1" applyFill="1" applyBorder="1"/>
    <xf numFmtId="10" fontId="7" fillId="0" borderId="0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165" fontId="25" fillId="4" borderId="31" xfId="1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65" fontId="26" fillId="0" borderId="0" xfId="1" applyNumberFormat="1" applyFont="1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/>
    <xf numFmtId="0" fontId="33" fillId="0" borderId="0" xfId="0" applyFont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/>
    </xf>
    <xf numFmtId="165" fontId="14" fillId="0" borderId="23" xfId="1" applyNumberFormat="1" applyFont="1" applyFill="1" applyBorder="1" applyAlignment="1">
      <alignment horizontal="center" vertical="center"/>
    </xf>
    <xf numFmtId="165" fontId="14" fillId="0" borderId="24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14" fillId="0" borderId="15" xfId="1" applyNumberFormat="1" applyFont="1" applyFill="1" applyBorder="1" applyAlignment="1">
      <alignment horizontal="center" vertical="center"/>
    </xf>
    <xf numFmtId="165" fontId="14" fillId="0" borderId="16" xfId="1" applyNumberFormat="1" applyFont="1" applyFill="1" applyBorder="1" applyAlignment="1">
      <alignment horizontal="center" vertical="center"/>
    </xf>
    <xf numFmtId="165" fontId="14" fillId="0" borderId="17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">
    <cellStyle name="Čárka" xfId="1" builtinId="3"/>
    <cellStyle name="Čárka 2" xf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749780706634467"/>
          <c:y val="0.26271026047457952"/>
          <c:w val="0.59016608645381818"/>
          <c:h val="0.5977712961905427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DE-4898-87B3-C2871EF81FB7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1DE-4898-87B3-C2871EF81FB7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0E-4FC9-9BBD-B05F06F1BE05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1DE-4898-87B3-C2871EF81FB7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1DE-4898-87B3-C2871EF81FB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61DE-4898-87B3-C2871EF81FB7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1DE-4898-87B3-C2871EF81FB7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1DE-4898-87B3-C2871EF81FB7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1DE-4898-87B3-C2871EF81FB7}"/>
              </c:ext>
            </c:extLst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61DE-4898-87B3-C2871EF81FB7}"/>
              </c:ext>
            </c:extLst>
          </c:dPt>
          <c:cat>
            <c:strRef>
              <c:f>'SP var opt bez IP'!$Q$56:$Q$65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'SP var opt bez IP'!$R$56:$R$65</c:f>
              <c:numCache>
                <c:formatCode>0%</c:formatCode>
                <c:ptCount val="10"/>
                <c:pt idx="0">
                  <c:v>0.22747783560527615</c:v>
                </c:pt>
                <c:pt idx="1">
                  <c:v>0.17571406234795697</c:v>
                </c:pt>
                <c:pt idx="2">
                  <c:v>2.5689565980198099E-4</c:v>
                </c:pt>
                <c:pt idx="3">
                  <c:v>0.10728032507288283</c:v>
                </c:pt>
                <c:pt idx="4">
                  <c:v>0.19588451030419818</c:v>
                </c:pt>
                <c:pt idx="5">
                  <c:v>7.8561969446994381E-2</c:v>
                </c:pt>
                <c:pt idx="6">
                  <c:v>2.6203357299802058E-2</c:v>
                </c:pt>
                <c:pt idx="7">
                  <c:v>5.1298872618360858E-2</c:v>
                </c:pt>
                <c:pt idx="8">
                  <c:v>0.11999159521039302</c:v>
                </c:pt>
                <c:pt idx="9">
                  <c:v>1.7330576434333639E-2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E-4898-87B3-C2871EF81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- přímé platby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87-42E4-A1DD-B17E9DF840A3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87-42E4-A1DD-B17E9DF840A3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87-42E4-A1DD-B17E9DF840A3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87-42E4-A1DD-B17E9DF840A3}"/>
              </c:ext>
            </c:extLst>
          </c:dPt>
          <c:cat>
            <c:strRef>
              <c:f>'45% SR I.P 1,5%'!$I$62:$I$65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E</c:v>
                </c:pt>
                <c:pt idx="3">
                  <c:v>G</c:v>
                </c:pt>
              </c:strCache>
            </c:strRef>
          </c:cat>
          <c:val>
            <c:numRef>
              <c:f>'45% SR I.P 1,5%'!$J$62:$J$65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87-42E4-A1DD-B17E9DF8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100937165116663"/>
          <c:y val="0.23002761137200628"/>
          <c:w val="0.15504051755599424"/>
          <c:h val="0.64015533933872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206463100505563"/>
          <c:y val="0.19143743766642329"/>
          <c:w val="0.66584448818897635"/>
          <c:h val="0.64828672278034216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F7-444A-AFBF-84EC4AE7609C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F7-444A-AFBF-84EC4AE7609C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F7-444A-AFBF-84EC4AE7609C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F7-444A-AFBF-84EC4AE7609C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F7-444A-AFBF-84EC4AE7609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EF7-444A-AFBF-84EC4AE7609C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EF7-444A-AFBF-84EC4AE7609C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EF7-444A-AFBF-84EC4AE7609C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EF7-444A-AFBF-84EC4AE7609C}"/>
              </c:ext>
            </c:extLst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EF7-444A-AFBF-84EC4AE7609C}"/>
              </c:ext>
            </c:extLst>
          </c:dPt>
          <c:cat>
            <c:strRef>
              <c:f>'50% SR I.P 1,5%'!$U$58:$U$67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'50% SR I.P 1,5%'!$V$58:$V$67</c:f>
              <c:numCache>
                <c:formatCode>0%</c:formatCode>
                <c:ptCount val="10"/>
                <c:pt idx="0">
                  <c:v>0.27405604974979825</c:v>
                </c:pt>
                <c:pt idx="1">
                  <c:v>0.12761067416823535</c:v>
                </c:pt>
                <c:pt idx="2">
                  <c:v>3.6763095739559518E-4</c:v>
                </c:pt>
                <c:pt idx="3">
                  <c:v>3.9993790368761439E-2</c:v>
                </c:pt>
                <c:pt idx="4">
                  <c:v>0.20053728492237824</c:v>
                </c:pt>
                <c:pt idx="5">
                  <c:v>0.10339538103318816</c:v>
                </c:pt>
                <c:pt idx="6">
                  <c:v>3.6265959707595219E-2</c:v>
                </c:pt>
                <c:pt idx="7">
                  <c:v>4.7642712618604977E-2</c:v>
                </c:pt>
                <c:pt idx="8">
                  <c:v>0.14532956650204765</c:v>
                </c:pt>
                <c:pt idx="9">
                  <c:v>2.480094997199515E-2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F7-444A-AFBF-84EC4AE7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- přímé platby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6288755582642415"/>
          <c:y val="2.079594429961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1342957049901076"/>
          <c:y val="0.19544514841385"/>
          <c:w val="0.53370422717219757"/>
          <c:h val="0.61205061457542631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EE-464E-B41D-0BAC1F00C645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EE-464E-B41D-0BAC1F00C645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EE-464E-B41D-0BAC1F00C645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EE-464E-B41D-0BAC1F00C645}"/>
              </c:ext>
            </c:extLst>
          </c:dPt>
          <c:cat>
            <c:strRef>
              <c:f>'50% SR I.P 1,5%'!$K$63:$K$66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E</c:v>
                </c:pt>
                <c:pt idx="3">
                  <c:v>G</c:v>
                </c:pt>
              </c:strCache>
            </c:strRef>
          </c:cat>
          <c:val>
            <c:numRef>
              <c:f>'50% SR I.P 1,5%'!$L$63:$L$66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EE-464E-B41D-0BAC1F00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100937165116663"/>
          <c:y val="0.23002761137200628"/>
          <c:w val="0.15504051755599424"/>
          <c:h val="0.64015533933872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749780706634467"/>
          <c:y val="0.26271026047457952"/>
          <c:w val="0.59016608645381818"/>
          <c:h val="0.5977712961905427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E9-4950-83A1-DBCB19EC2096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E9-4950-83A1-DBCB19EC2096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E9-4950-83A1-DBCB19EC2096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E9-4950-83A1-DBCB19EC2096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E9-4950-83A1-DBCB19EC209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E9-4950-83A1-DBCB19EC2096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E9-4950-83A1-DBCB19EC2096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E9-4950-83A1-DBCB19EC2096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E9-4950-83A1-DBCB19EC2096}"/>
              </c:ext>
            </c:extLst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E9-4950-83A1-DBCB19EC2096}"/>
              </c:ext>
            </c:extLst>
          </c:dPt>
          <c:cat>
            <c:strRef>
              <c:f>'60% SR bez I.P'!$Q$57:$Q$66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'60% SR bez I.P'!$R$57:$R$66</c:f>
              <c:numCache>
                <c:formatCode>0%</c:formatCode>
                <c:ptCount val="10"/>
                <c:pt idx="0">
                  <c:v>0.2733115002639222</c:v>
                </c:pt>
                <c:pt idx="1">
                  <c:v>0.16253326024324999</c:v>
                </c:pt>
                <c:pt idx="2">
                  <c:v>3.0865661265391906E-4</c:v>
                </c:pt>
                <c:pt idx="3">
                  <c:v>3.4755572669066578E-2</c:v>
                </c:pt>
                <c:pt idx="4">
                  <c:v>0.17711545640071769</c:v>
                </c:pt>
                <c:pt idx="5">
                  <c:v>9.4190308637963724E-2</c:v>
                </c:pt>
                <c:pt idx="6">
                  <c:v>3.0448274425226553E-2</c:v>
                </c:pt>
                <c:pt idx="7">
                  <c:v>6.2346264501664937E-2</c:v>
                </c:pt>
                <c:pt idx="8">
                  <c:v>0.14416825629957386</c:v>
                </c:pt>
                <c:pt idx="9">
                  <c:v>2.0822449945960539E-2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E9-4950-83A1-DBCB19EC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242412676755018"/>
          <c:y val="0.24640432195512868"/>
          <c:w val="0.57901964597518019"/>
          <c:h val="0.60704552826470337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81-46FB-B701-30768BEECD9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81-46FB-B701-30768BEECD92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81-46FB-B701-30768BEECD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81-46FB-B701-30768BEECD92}"/>
              </c:ext>
            </c:extLst>
          </c:dPt>
          <c:val>
            <c:numRef>
              <c:f>'60% SR bez I.P'!$J$64:$J$67</c:f>
              <c:numCache>
                <c:formatCode>0%</c:formatCode>
                <c:ptCount val="4"/>
                <c:pt idx="0">
                  <c:v>0.56705714864379897</c:v>
                </c:pt>
                <c:pt idx="1">
                  <c:v>0.12151191529858216</c:v>
                </c:pt>
                <c:pt idx="2">
                  <c:v>0.30378061581865362</c:v>
                </c:pt>
                <c:pt idx="3">
                  <c:v>2.0252041022992821E-2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81-46FB-B701-30768BEEC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100937165116663"/>
          <c:y val="0.23002761137200628"/>
          <c:w val="0.15504051755599424"/>
          <c:h val="0.64015533933872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- přímé platby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242412676755018"/>
          <c:y val="0.24640432195512868"/>
          <c:w val="0.57901964597518019"/>
          <c:h val="0.60704552826470337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402-4591-BAFA-68D053A90148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02-4591-BAFA-68D053A90148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402-4591-BAFA-68D053A9014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402-4591-BAFA-68D053A90148}"/>
              </c:ext>
            </c:extLst>
          </c:dPt>
          <c:cat>
            <c:strRef>
              <c:f>'SP var opt bez IP'!$I$63:$I$66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E</c:v>
                </c:pt>
                <c:pt idx="3">
                  <c:v>G</c:v>
                </c:pt>
              </c:strCache>
            </c:strRef>
          </c:cat>
          <c:val>
            <c:numRef>
              <c:f>'SP var opt bez IP'!$J$63:$J$66</c:f>
              <c:numCache>
                <c:formatCode>0%</c:formatCode>
                <c:ptCount val="4"/>
                <c:pt idx="0">
                  <c:v>0.56000018270237917</c:v>
                </c:pt>
                <c:pt idx="1">
                  <c:v>0.11999971242839591</c:v>
                </c:pt>
                <c:pt idx="2">
                  <c:v>0.30000009834413999</c:v>
                </c:pt>
                <c:pt idx="3">
                  <c:v>2.0000006525084969E-2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2-4591-BAFA-68D053A9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100937165116663"/>
          <c:y val="0.23002761137200628"/>
          <c:w val="0.15504051755599424"/>
          <c:h val="0.64015533933872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749780706634467"/>
          <c:y val="0.26271026047457952"/>
          <c:w val="0.66584448818897635"/>
          <c:h val="0.64828672278034216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1-40E4-9D18-6113524422BD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A1-40E4-9D18-6113524422BD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1-40E4-9D18-6113524422BD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A1-40E4-9D18-6113524422BD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A1-40E4-9D18-6113524422B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A1-40E4-9D18-6113524422BD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A1-40E4-9D18-6113524422BD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A1-40E4-9D18-6113524422BD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A1-40E4-9D18-6113524422BD}"/>
              </c:ext>
            </c:extLst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DA1-40E4-9D18-6113524422BD}"/>
              </c:ext>
            </c:extLst>
          </c:dPt>
          <c:cat>
            <c:strRef>
              <c:f>'35% SR+1,5% I.P'!$U$58:$U$67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'35% SR+1,5% I.P'!$V$58:$V$67</c:f>
              <c:numCache>
                <c:formatCode>0.00%</c:formatCode>
                <c:ptCount val="10"/>
                <c:pt idx="0">
                  <c:v>0.35627286467759739</c:v>
                </c:pt>
                <c:pt idx="1">
                  <c:v>5.7350429354173171E-2</c:v>
                </c:pt>
                <c:pt idx="2">
                  <c:v>4.7792024461810979E-4</c:v>
                </c:pt>
                <c:pt idx="3">
                  <c:v>4.8866926831987685E-2</c:v>
                </c:pt>
                <c:pt idx="4">
                  <c:v>0.22246485083173545</c:v>
                </c:pt>
                <c:pt idx="5">
                  <c:v>9.3412071033288108E-2</c:v>
                </c:pt>
                <c:pt idx="6">
                  <c:v>4.7145747620252206E-2</c:v>
                </c:pt>
                <c:pt idx="7">
                  <c:v>4.7642712618987386E-2</c:v>
                </c:pt>
                <c:pt idx="8">
                  <c:v>9.6514843046598478E-2</c:v>
                </c:pt>
                <c:pt idx="9">
                  <c:v>2.9851633740761933E-2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DA1-40E4-9D18-611352442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- přímé platby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43-45D5-872F-FB2431DDBD32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43-45D5-872F-FB2431DDBD32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43-45D5-872F-FB2431DDBD3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43-45D5-872F-FB2431DDBD32}"/>
              </c:ext>
            </c:extLst>
          </c:dPt>
          <c:cat>
            <c:strRef>
              <c:f>'35% SR+1,5% I.P'!$K$63:$K$66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E</c:v>
                </c:pt>
                <c:pt idx="3">
                  <c:v>G</c:v>
                </c:pt>
              </c:strCache>
            </c:strRef>
          </c:cat>
          <c:val>
            <c:numRef>
              <c:f>'35% SR+1,5% I.P'!$L$63:$L$66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43-45D5-872F-FB2431DD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07975402678084"/>
          <c:y val="0.87922932037229307"/>
          <c:w val="0.569969198077107"/>
          <c:h val="0.11824805446577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5749780706634467"/>
          <c:y val="0.26271026047457952"/>
          <c:w val="0.66584448818897635"/>
          <c:h val="0.64828672278034216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7A-4F92-83F6-7999B2DEB31B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7A-4F92-83F6-7999B2DEB31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7A-4F92-83F6-7999B2DEB3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7A-4F92-83F6-7999B2DEB31B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7A-4F92-83F6-7999B2DEB31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7A-4F92-83F6-7999B2DEB31B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7A-4F92-83F6-7999B2DEB31B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7A-4F92-83F6-7999B2DEB31B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7A-4F92-83F6-7999B2DEB31B}"/>
              </c:ext>
            </c:extLst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F7A-4F92-83F6-7999B2DEB31B}"/>
              </c:ext>
            </c:extLst>
          </c:dPt>
          <c:cat>
            <c:strRef>
              <c:f>'35% SR+1,5% I.P'!$U$58:$U$67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'35% SR+1,5% I.P'!$V$58:$V$67</c:f>
              <c:numCache>
                <c:formatCode>0.00%</c:formatCode>
                <c:ptCount val="10"/>
                <c:pt idx="0">
                  <c:v>0.35627286467759739</c:v>
                </c:pt>
                <c:pt idx="1">
                  <c:v>5.7350429354173171E-2</c:v>
                </c:pt>
                <c:pt idx="2">
                  <c:v>4.7792024461810979E-4</c:v>
                </c:pt>
                <c:pt idx="3">
                  <c:v>4.8866926831987685E-2</c:v>
                </c:pt>
                <c:pt idx="4">
                  <c:v>0.22246485083173545</c:v>
                </c:pt>
                <c:pt idx="5">
                  <c:v>9.3412071033288108E-2</c:v>
                </c:pt>
                <c:pt idx="6">
                  <c:v>4.7145747620252206E-2</c:v>
                </c:pt>
                <c:pt idx="7">
                  <c:v>4.7642712618987386E-2</c:v>
                </c:pt>
                <c:pt idx="8">
                  <c:v>9.6514843046598478E-2</c:v>
                </c:pt>
                <c:pt idx="9">
                  <c:v>2.9851633740761933E-2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F7A-4F92-83F6-7999B2DEB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- přímé platby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6A-44C4-B921-9F4C0314E635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6A-44C4-B921-9F4C0314E635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6A-44C4-B921-9F4C0314E6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6A-44C4-B921-9F4C0314E635}"/>
              </c:ext>
            </c:extLst>
          </c:dPt>
          <c:cat>
            <c:strRef>
              <c:f>'35% SR+1,5% I.P'!$K$63:$K$66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E</c:v>
                </c:pt>
                <c:pt idx="3">
                  <c:v>G</c:v>
                </c:pt>
              </c:strCache>
            </c:strRef>
          </c:cat>
          <c:val>
            <c:numRef>
              <c:f>'35% SR+1,5% I.P'!$L$63:$L$66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6A-44C4-B921-9F4C0314E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07975402678084"/>
          <c:y val="0.87922932037229307"/>
          <c:w val="0.569969198077107"/>
          <c:h val="0.11824805446577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6790742066332638E-2"/>
          <c:y val="0.23938149035718362"/>
          <c:w val="0.66584448818897635"/>
          <c:h val="0.64828672278034216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F-45D2-BBCB-9E87C208BE4D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F-45D2-BBCB-9E87C208BE4D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CF-45D2-BBCB-9E87C208BE4D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CF-45D2-BBCB-9E87C208BE4D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CF-45D2-BBCB-9E87C208BE4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0CF-45D2-BBCB-9E87C208BE4D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0CF-45D2-BBCB-9E87C208BE4D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0CF-45D2-BBCB-9E87C208BE4D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0CF-45D2-BBCB-9E87C208BE4D}"/>
              </c:ext>
            </c:extLst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0CF-45D2-BBCB-9E87C208BE4D}"/>
              </c:ext>
            </c:extLst>
          </c:dPt>
          <c:cat>
            <c:strRef>
              <c:f>'35% SR + 6,5 I.P'!$U$58:$U$67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'35% SR + 6,5 I.P'!$V$58:$V$67</c:f>
              <c:numCache>
                <c:formatCode>0.00%</c:formatCode>
                <c:ptCount val="10"/>
                <c:pt idx="0">
                  <c:v>0.30788756634921782</c:v>
                </c:pt>
                <c:pt idx="1">
                  <c:v>0.11800120449213469</c:v>
                </c:pt>
                <c:pt idx="2">
                  <c:v>4.1301405639649117E-4</c:v>
                </c:pt>
                <c:pt idx="3">
                  <c:v>4.5979679047602799E-2</c:v>
                </c:pt>
                <c:pt idx="4">
                  <c:v>0.19225197401100791</c:v>
                </c:pt>
                <c:pt idx="5">
                  <c:v>8.1793389222670793E-2</c:v>
                </c:pt>
                <c:pt idx="6">
                  <c:v>4.0742899439308956E-2</c:v>
                </c:pt>
                <c:pt idx="7">
                  <c:v>4.1172371788149725E-2</c:v>
                </c:pt>
                <c:pt idx="8">
                  <c:v>0.1459604082247454</c:v>
                </c:pt>
                <c:pt idx="9">
                  <c:v>2.579749336876545E-2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0CF-45D2-BBCB-9E87C208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Alokace na specifické cíle </a:t>
            </a:r>
            <a:endParaRPr lang="cs-CZ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cs-CZ" sz="1400" b="1" i="0" baseline="0">
                <a:solidFill>
                  <a:sysClr val="windowText" lastClr="000000"/>
                </a:solidFill>
                <a:effectLst/>
              </a:rPr>
              <a:t>v % z celkového rozpočtu I.P -přímé platby</a:t>
            </a:r>
            <a:endParaRPr lang="cs-CZ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B3-4E98-958A-43066A926264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B3-4E98-958A-43066A926264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B3-4E98-958A-43066A92626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B3-4E98-958A-43066A926264}"/>
              </c:ext>
            </c:extLst>
          </c:dPt>
          <c:cat>
            <c:strRef>
              <c:f>'35% SR + 6,5 I.P'!$K$63:$K$66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E</c:v>
                </c:pt>
                <c:pt idx="3">
                  <c:v>G</c:v>
                </c:pt>
              </c:strCache>
            </c:strRef>
          </c:cat>
          <c:val>
            <c:numRef>
              <c:f>'35% SR + 6,5 I.P'!$L$63:$L$66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B3-4E98-958A-43066A92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07975402678084"/>
          <c:y val="0.87922932037229307"/>
          <c:w val="0.569969198077107"/>
          <c:h val="0.11824805446577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 b="1">
                <a:solidFill>
                  <a:sysClr val="windowText" lastClr="000000"/>
                </a:solidFill>
              </a:rPr>
              <a:t>Alokace</a:t>
            </a:r>
            <a:r>
              <a:rPr lang="cs-CZ" sz="1400" b="1" baseline="0">
                <a:solidFill>
                  <a:sysClr val="windowText" lastClr="000000"/>
                </a:solidFill>
              </a:rPr>
              <a:t> na specifické cíle </a:t>
            </a:r>
          </a:p>
          <a:p>
            <a:pPr>
              <a:defRPr sz="2400" b="1">
                <a:solidFill>
                  <a:sysClr val="windowText" lastClr="000000"/>
                </a:solidFill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v % z celkového rozpočtu II.P</a:t>
            </a:r>
            <a:endParaRPr lang="cs-CZ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9510719219133"/>
          <c:y val="2.528234816220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559173435322289"/>
          <c:y val="0.21754080717361196"/>
          <c:w val="0.66584448818897635"/>
          <c:h val="0.64828672278034216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B-4AD2-A18C-4FCECC9E74BE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B-4AD2-A18C-4FCECC9E74BE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B-4AD2-A18C-4FCECC9E74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B-4AD2-A18C-4FCECC9E74BE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B-4AD2-A18C-4FCECC9E74B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7B-4AD2-A18C-4FCECC9E74BE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F7B-4AD2-A18C-4FCECC9E74BE}"/>
              </c:ext>
            </c:extLst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F7B-4AD2-A18C-4FCECC9E74BE}"/>
              </c:ext>
            </c:extLst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7B-4AD2-A18C-4FCECC9E74BE}"/>
              </c:ext>
            </c:extLst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7B-4AD2-A18C-4FCECC9E74BE}"/>
              </c:ext>
            </c:extLst>
          </c:dPt>
          <c:cat>
            <c:strRef>
              <c:f>'45% SR I.P 1,5%'!$Q$57:$Q$66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'45% SR I.P 1,5%'!$R$57:$R$66</c:f>
              <c:numCache>
                <c:formatCode>0%</c:formatCode>
                <c:ptCount val="10"/>
                <c:pt idx="0">
                  <c:v>0.30146165473503128</c:v>
                </c:pt>
                <c:pt idx="1">
                  <c:v>0.12808462418668159</c:v>
                </c:pt>
                <c:pt idx="2" formatCode="0.00%">
                  <c:v>4.0439405314890875E-4</c:v>
                </c:pt>
                <c:pt idx="3">
                  <c:v>4.399316940713386E-2</c:v>
                </c:pt>
                <c:pt idx="4">
                  <c:v>0.188239489170206</c:v>
                </c:pt>
                <c:pt idx="5">
                  <c:v>8.0086281995178893E-2</c:v>
                </c:pt>
                <c:pt idx="6">
                  <c:v>3.9892555679711547E-2</c:v>
                </c:pt>
                <c:pt idx="7">
                  <c:v>4.7642712620225375E-2</c:v>
                </c:pt>
                <c:pt idx="8">
                  <c:v>0.14291407318256</c:v>
                </c:pt>
                <c:pt idx="9">
                  <c:v>2.7281044970122535E-2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F7B-4AD2-A18C-4FCECC9E7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07890419947502"/>
          <c:y val="7.2023503343489115E-2"/>
          <c:w val="0.11825885826771655"/>
          <c:h val="0.87018755193289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498930</xdr:colOff>
      <xdr:row>52</xdr:row>
      <xdr:rowOff>154216</xdr:rowOff>
    </xdr:from>
    <xdr:to>
      <xdr:col>23</xdr:col>
      <xdr:colOff>925287</xdr:colOff>
      <xdr:row>68</xdr:row>
      <xdr:rowOff>18144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90717</xdr:colOff>
      <xdr:row>53</xdr:row>
      <xdr:rowOff>41504</xdr:rowOff>
    </xdr:from>
    <xdr:to>
      <xdr:col>15</xdr:col>
      <xdr:colOff>680358</xdr:colOff>
      <xdr:row>68</xdr:row>
      <xdr:rowOff>235857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845157</xdr:colOff>
      <xdr:row>54</xdr:row>
      <xdr:rowOff>0</xdr:rowOff>
    </xdr:from>
    <xdr:to>
      <xdr:col>28</xdr:col>
      <xdr:colOff>424544</xdr:colOff>
      <xdr:row>70</xdr:row>
      <xdr:rowOff>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825500</xdr:colOff>
      <xdr:row>54</xdr:row>
      <xdr:rowOff>186647</xdr:rowOff>
    </xdr:from>
    <xdr:to>
      <xdr:col>17</xdr:col>
      <xdr:colOff>1247322</xdr:colOff>
      <xdr:row>66</xdr:row>
      <xdr:rowOff>79375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845157</xdr:colOff>
      <xdr:row>54</xdr:row>
      <xdr:rowOff>0</xdr:rowOff>
    </xdr:from>
    <xdr:to>
      <xdr:col>28</xdr:col>
      <xdr:colOff>424544</xdr:colOff>
      <xdr:row>70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816428</xdr:colOff>
      <xdr:row>54</xdr:row>
      <xdr:rowOff>186647</xdr:rowOff>
    </xdr:from>
    <xdr:to>
      <xdr:col>17</xdr:col>
      <xdr:colOff>1247322</xdr:colOff>
      <xdr:row>69</xdr:row>
      <xdr:rowOff>174626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952500</xdr:colOff>
      <xdr:row>53</xdr:row>
      <xdr:rowOff>133351</xdr:rowOff>
    </xdr:from>
    <xdr:to>
      <xdr:col>27</xdr:col>
      <xdr:colOff>400050</xdr:colOff>
      <xdr:row>67</xdr:row>
      <xdr:rowOff>31751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54</xdr:row>
      <xdr:rowOff>186646</xdr:rowOff>
    </xdr:from>
    <xdr:to>
      <xdr:col>17</xdr:col>
      <xdr:colOff>854075</xdr:colOff>
      <xdr:row>69</xdr:row>
      <xdr:rowOff>31750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1279072</xdr:colOff>
      <xdr:row>53</xdr:row>
      <xdr:rowOff>148168</xdr:rowOff>
    </xdr:from>
    <xdr:to>
      <xdr:col>25</xdr:col>
      <xdr:colOff>1047749</xdr:colOff>
      <xdr:row>69</xdr:row>
      <xdr:rowOff>285750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24191</xdr:colOff>
      <xdr:row>54</xdr:row>
      <xdr:rowOff>6731</xdr:rowOff>
    </xdr:from>
    <xdr:to>
      <xdr:col>15</xdr:col>
      <xdr:colOff>1071941</xdr:colOff>
      <xdr:row>69</xdr:row>
      <xdr:rowOff>174625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530680</xdr:colOff>
      <xdr:row>54</xdr:row>
      <xdr:rowOff>108858</xdr:rowOff>
    </xdr:from>
    <xdr:to>
      <xdr:col>27</xdr:col>
      <xdr:colOff>40821</xdr:colOff>
      <xdr:row>71</xdr:row>
      <xdr:rowOff>163286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108858</xdr:colOff>
      <xdr:row>54</xdr:row>
      <xdr:rowOff>186647</xdr:rowOff>
    </xdr:from>
    <xdr:to>
      <xdr:col>17</xdr:col>
      <xdr:colOff>1156607</xdr:colOff>
      <xdr:row>71</xdr:row>
      <xdr:rowOff>163287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498930</xdr:colOff>
      <xdr:row>53</xdr:row>
      <xdr:rowOff>154217</xdr:rowOff>
    </xdr:from>
    <xdr:to>
      <xdr:col>23</xdr:col>
      <xdr:colOff>925287</xdr:colOff>
      <xdr:row>66</xdr:row>
      <xdr:rowOff>13608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90717</xdr:colOff>
      <xdr:row>54</xdr:row>
      <xdr:rowOff>41504</xdr:rowOff>
    </xdr:from>
    <xdr:to>
      <xdr:col>15</xdr:col>
      <xdr:colOff>680358</xdr:colOff>
      <xdr:row>65</xdr:row>
      <xdr:rowOff>95250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79"/>
  <sheetViews>
    <sheetView tabSelected="1" topLeftCell="A13" zoomScale="70" zoomScaleNormal="70" workbookViewId="0">
      <selection activeCell="F49" sqref="F49"/>
    </sheetView>
  </sheetViews>
  <sheetFormatPr defaultRowHeight="15" x14ac:dyDescent="0.25"/>
  <cols>
    <col min="1" max="1" width="25.85546875" customWidth="1"/>
    <col min="2" max="2" width="20.7109375" customWidth="1"/>
    <col min="3" max="3" width="1.7109375" style="2" customWidth="1"/>
    <col min="4" max="4" width="20.7109375" customWidth="1"/>
    <col min="5" max="5" width="1.7109375" style="2" customWidth="1"/>
    <col min="6" max="6" width="20.7109375" customWidth="1"/>
    <col min="7" max="7" width="7.28515625" customWidth="1"/>
    <col min="8" max="8" width="20.7109375" customWidth="1"/>
    <col min="9" max="9" width="1.7109375" style="3" customWidth="1"/>
    <col min="10" max="10" width="20.7109375" customWidth="1"/>
    <col min="11" max="11" width="1.7109375" style="2" customWidth="1"/>
    <col min="12" max="12" width="20.7109375" customWidth="1"/>
    <col min="13" max="13" width="1.7109375" style="2" customWidth="1"/>
    <col min="14" max="14" width="20.7109375" customWidth="1"/>
    <col min="15" max="15" width="1.7109375" style="2" customWidth="1"/>
    <col min="16" max="16" width="20.7109375" customWidth="1"/>
    <col min="17" max="17" width="1.7109375" style="2" customWidth="1"/>
    <col min="18" max="18" width="20.7109375" customWidth="1"/>
    <col min="19" max="19" width="1.7109375" style="2" customWidth="1"/>
    <col min="20" max="20" width="20.7109375" customWidth="1"/>
    <col min="21" max="21" width="1.7109375" style="2" customWidth="1"/>
    <col min="22" max="22" width="20.7109375" customWidth="1"/>
    <col min="23" max="23" width="1.7109375" style="3" customWidth="1"/>
    <col min="24" max="24" width="20.7109375" customWidth="1"/>
    <col min="25" max="25" width="1.7109375" style="2" customWidth="1"/>
    <col min="26" max="26" width="20.7109375" customWidth="1"/>
    <col min="27" max="27" width="21.28515625" customWidth="1"/>
    <col min="29" max="29" width="24" customWidth="1"/>
  </cols>
  <sheetData>
    <row r="1" spans="1:29" s="60" customFormat="1" ht="19.5" thickBot="1" x14ac:dyDescent="0.35">
      <c r="B1" s="272" t="s">
        <v>197</v>
      </c>
      <c r="C1" s="2"/>
      <c r="E1" s="2"/>
      <c r="I1" s="3"/>
      <c r="K1" s="2"/>
      <c r="M1" s="2"/>
      <c r="O1" s="2"/>
      <c r="Q1" s="2"/>
      <c r="S1" s="2"/>
      <c r="U1" s="2"/>
      <c r="W1" s="3"/>
      <c r="Y1" s="2"/>
    </row>
    <row r="2" spans="1:29" ht="48" thickBot="1" x14ac:dyDescent="0.3">
      <c r="B2" s="314" t="s">
        <v>31</v>
      </c>
      <c r="C2" s="315"/>
      <c r="D2" s="316"/>
      <c r="E2" s="34"/>
      <c r="F2" s="51" t="s">
        <v>32</v>
      </c>
      <c r="G2" s="11"/>
      <c r="H2" s="81" t="s">
        <v>33</v>
      </c>
      <c r="I2" s="82"/>
      <c r="J2" s="83" t="s">
        <v>77</v>
      </c>
      <c r="K2" s="82"/>
      <c r="L2" s="84" t="s">
        <v>64</v>
      </c>
      <c r="M2" s="82"/>
      <c r="N2" s="85" t="s">
        <v>65</v>
      </c>
      <c r="O2" s="82"/>
      <c r="P2" s="86" t="s">
        <v>67</v>
      </c>
      <c r="Q2" s="82"/>
      <c r="R2" s="87" t="s">
        <v>68</v>
      </c>
      <c r="S2" s="82"/>
      <c r="T2" s="232" t="s">
        <v>69</v>
      </c>
      <c r="U2" s="82"/>
      <c r="V2" s="233" t="s">
        <v>174</v>
      </c>
      <c r="W2" s="82"/>
      <c r="X2" s="265" t="s">
        <v>70</v>
      </c>
      <c r="Y2" s="82"/>
      <c r="Z2" s="312" t="s">
        <v>27</v>
      </c>
    </row>
    <row r="3" spans="1:29" ht="16.5" thickBot="1" x14ac:dyDescent="0.3">
      <c r="B3" s="5"/>
      <c r="C3" s="8"/>
      <c r="D3" s="19"/>
      <c r="E3" s="34"/>
      <c r="F3" s="19"/>
      <c r="G3" s="11"/>
      <c r="H3" s="19"/>
      <c r="I3" s="33"/>
      <c r="J3" s="19"/>
      <c r="K3" s="34"/>
      <c r="L3" s="19"/>
      <c r="M3" s="34"/>
      <c r="N3" s="19"/>
      <c r="O3" s="34"/>
      <c r="P3" s="19"/>
      <c r="Q3" s="34"/>
      <c r="R3" s="19"/>
      <c r="S3" s="34"/>
      <c r="T3" s="19"/>
      <c r="U3" s="34"/>
      <c r="V3" s="19"/>
      <c r="W3" s="33"/>
      <c r="X3" s="19"/>
      <c r="Y3" s="34"/>
      <c r="Z3" s="19"/>
    </row>
    <row r="4" spans="1:29" ht="18" customHeight="1" x14ac:dyDescent="0.25">
      <c r="A4" s="313">
        <v>1</v>
      </c>
      <c r="B4" s="133" t="s">
        <v>176</v>
      </c>
      <c r="C4" s="33"/>
      <c r="D4" s="139" t="s">
        <v>175</v>
      </c>
      <c r="E4" s="20"/>
      <c r="F4" s="55" t="s">
        <v>137</v>
      </c>
      <c r="G4" s="31"/>
      <c r="H4" s="67" t="s">
        <v>103</v>
      </c>
      <c r="I4" s="20"/>
      <c r="J4" s="44" t="s">
        <v>97</v>
      </c>
      <c r="K4" s="33"/>
      <c r="L4" s="55" t="s">
        <v>80</v>
      </c>
      <c r="M4" s="20"/>
      <c r="N4" s="16" t="s">
        <v>89</v>
      </c>
      <c r="O4" s="33"/>
      <c r="P4" s="80" t="s">
        <v>155</v>
      </c>
      <c r="Q4" s="42"/>
      <c r="R4" s="282" t="s">
        <v>214</v>
      </c>
      <c r="S4" s="33"/>
      <c r="T4" s="96" t="s">
        <v>129</v>
      </c>
      <c r="U4" s="33"/>
      <c r="V4" s="120" t="s">
        <v>132</v>
      </c>
      <c r="W4" s="20"/>
      <c r="X4" s="266" t="s">
        <v>164</v>
      </c>
      <c r="Y4" s="33"/>
      <c r="Z4" s="104" t="s">
        <v>128</v>
      </c>
    </row>
    <row r="5" spans="1:29" ht="47.25" x14ac:dyDescent="0.25">
      <c r="A5" s="313"/>
      <c r="B5" s="66" t="s">
        <v>28</v>
      </c>
      <c r="C5" s="33"/>
      <c r="D5" s="45" t="s">
        <v>34</v>
      </c>
      <c r="E5" s="20"/>
      <c r="F5" s="56" t="s">
        <v>43</v>
      </c>
      <c r="G5" s="31"/>
      <c r="H5" s="73" t="s">
        <v>35</v>
      </c>
      <c r="I5" s="31"/>
      <c r="J5" s="45" t="s">
        <v>3</v>
      </c>
      <c r="K5" s="33"/>
      <c r="L5" s="56" t="s">
        <v>51</v>
      </c>
      <c r="M5" s="20"/>
      <c r="N5" s="13" t="s">
        <v>52</v>
      </c>
      <c r="O5" s="33"/>
      <c r="P5" s="77" t="s">
        <v>8</v>
      </c>
      <c r="Q5" s="33"/>
      <c r="R5" s="283" t="s">
        <v>9</v>
      </c>
      <c r="S5" s="33"/>
      <c r="T5" s="97" t="s">
        <v>61</v>
      </c>
      <c r="U5" s="33"/>
      <c r="V5" s="118" t="s">
        <v>12</v>
      </c>
      <c r="W5" s="20"/>
      <c r="X5" s="267" t="s">
        <v>13</v>
      </c>
      <c r="Y5" s="33"/>
      <c r="Z5" s="119" t="s">
        <v>14</v>
      </c>
      <c r="AB5" t="s">
        <v>92</v>
      </c>
      <c r="AC5" s="117">
        <f>P6+R11</f>
        <v>478879536</v>
      </c>
    </row>
    <row r="6" spans="1:29" ht="24.95" customHeight="1" x14ac:dyDescent="0.25">
      <c r="A6" s="313"/>
      <c r="B6" s="76">
        <v>1966378100</v>
      </c>
      <c r="C6" s="35"/>
      <c r="D6" s="76">
        <v>12013400</v>
      </c>
      <c r="E6" s="22"/>
      <c r="F6" s="50">
        <v>60000000</v>
      </c>
      <c r="G6" s="31"/>
      <c r="H6" s="76">
        <v>880675227</v>
      </c>
      <c r="I6" s="35"/>
      <c r="J6" s="46">
        <v>315000000</v>
      </c>
      <c r="K6" s="38"/>
      <c r="L6" s="131">
        <v>1000000</v>
      </c>
      <c r="M6" s="22"/>
      <c r="N6" s="47">
        <v>385000000</v>
      </c>
      <c r="O6" s="21"/>
      <c r="P6" s="78">
        <v>438891621</v>
      </c>
      <c r="Q6" s="22"/>
      <c r="R6" s="284">
        <v>35245124</v>
      </c>
      <c r="S6" s="22"/>
      <c r="T6" s="99">
        <v>102000000</v>
      </c>
      <c r="U6" s="22"/>
      <c r="V6" s="166">
        <v>99687580</v>
      </c>
      <c r="W6" s="22"/>
      <c r="X6" s="268">
        <v>92332193</v>
      </c>
      <c r="Y6" s="30"/>
      <c r="Z6" s="103">
        <v>10000000</v>
      </c>
      <c r="AB6" t="s">
        <v>91</v>
      </c>
      <c r="AC6" s="117">
        <f>P11+P16+R6+R16+R21+X6+X11</f>
        <v>457905899.90427172</v>
      </c>
    </row>
    <row r="7" spans="1:29" ht="21.95" customHeight="1" thickBot="1" x14ac:dyDescent="0.3">
      <c r="A7" s="313"/>
      <c r="B7" s="65" t="s">
        <v>157</v>
      </c>
      <c r="C7" s="23"/>
      <c r="D7" s="65" t="s">
        <v>139</v>
      </c>
      <c r="E7" s="23"/>
      <c r="F7" s="17"/>
      <c r="G7" s="31"/>
      <c r="H7" s="74" t="s">
        <v>98</v>
      </c>
      <c r="I7" s="32"/>
      <c r="J7" s="225">
        <v>4873.4451389318647</v>
      </c>
      <c r="K7" s="30"/>
      <c r="L7" s="57" t="s">
        <v>81</v>
      </c>
      <c r="M7" s="23"/>
      <c r="N7" s="52" t="s">
        <v>184</v>
      </c>
      <c r="O7" s="23"/>
      <c r="P7" s="79" t="s">
        <v>262</v>
      </c>
      <c r="Q7" s="23"/>
      <c r="R7" s="285" t="s">
        <v>110</v>
      </c>
      <c r="S7" s="23"/>
      <c r="T7" s="161">
        <v>1307.6923076923076</v>
      </c>
      <c r="U7" s="23"/>
      <c r="V7" s="102" t="s">
        <v>183</v>
      </c>
      <c r="W7" s="23"/>
      <c r="X7" s="269" t="s">
        <v>115</v>
      </c>
      <c r="Y7" s="30"/>
      <c r="Z7" s="105"/>
    </row>
    <row r="8" spans="1:29" ht="8.1" customHeight="1" thickBot="1" x14ac:dyDescent="0.3">
      <c r="A8" s="63"/>
      <c r="B8" s="23"/>
      <c r="C8" s="23"/>
      <c r="D8" s="23"/>
      <c r="E8" s="23"/>
      <c r="F8" s="30"/>
      <c r="G8" s="23"/>
      <c r="H8" s="32"/>
      <c r="I8" s="32"/>
      <c r="J8" s="30"/>
      <c r="K8" s="30"/>
      <c r="L8" s="23"/>
      <c r="M8" s="23"/>
      <c r="N8" s="10"/>
      <c r="O8" s="23"/>
      <c r="P8" s="23"/>
      <c r="Q8" s="23"/>
      <c r="R8" s="286"/>
      <c r="S8" s="23"/>
      <c r="T8" s="23"/>
      <c r="U8" s="23"/>
      <c r="V8" s="23"/>
      <c r="W8" s="23"/>
      <c r="X8" s="30"/>
      <c r="Y8" s="30"/>
      <c r="Z8" s="33"/>
    </row>
    <row r="9" spans="1:29" ht="18" customHeight="1" x14ac:dyDescent="0.25">
      <c r="A9" s="313">
        <f>A4+1</f>
        <v>2</v>
      </c>
      <c r="B9" s="133" t="s">
        <v>177</v>
      </c>
      <c r="C9" s="23"/>
      <c r="D9" s="139" t="s">
        <v>175</v>
      </c>
      <c r="E9" s="23"/>
      <c r="F9" s="54" t="s">
        <v>137</v>
      </c>
      <c r="G9" s="31"/>
      <c r="H9" s="67" t="s">
        <v>103</v>
      </c>
      <c r="I9" s="32"/>
      <c r="J9" s="44" t="s">
        <v>76</v>
      </c>
      <c r="K9" s="30"/>
      <c r="L9" s="23"/>
      <c r="M9" s="23"/>
      <c r="N9" s="16" t="s">
        <v>104</v>
      </c>
      <c r="O9" s="23"/>
      <c r="P9" s="80" t="s">
        <v>211</v>
      </c>
      <c r="Q9" s="23"/>
      <c r="R9" s="282" t="s">
        <v>215</v>
      </c>
      <c r="S9" s="23"/>
      <c r="T9" s="23"/>
      <c r="U9" s="23"/>
      <c r="V9" s="120" t="s">
        <v>131</v>
      </c>
      <c r="W9" s="23"/>
      <c r="X9" s="266" t="s">
        <v>164</v>
      </c>
      <c r="Y9" s="30"/>
      <c r="Z9" s="104" t="s">
        <v>128</v>
      </c>
    </row>
    <row r="10" spans="1:29" ht="47.45" customHeight="1" x14ac:dyDescent="0.25">
      <c r="A10" s="313"/>
      <c r="B10" s="73" t="s">
        <v>90</v>
      </c>
      <c r="C10" s="20"/>
      <c r="D10" s="45" t="s">
        <v>0</v>
      </c>
      <c r="E10" s="20"/>
      <c r="F10" s="45" t="s">
        <v>44</v>
      </c>
      <c r="G10" s="31"/>
      <c r="H10" s="66" t="s">
        <v>36</v>
      </c>
      <c r="I10" s="33"/>
      <c r="J10" s="45" t="s">
        <v>74</v>
      </c>
      <c r="K10" s="33"/>
      <c r="L10" s="20"/>
      <c r="M10" s="20"/>
      <c r="N10" s="13" t="s">
        <v>53</v>
      </c>
      <c r="O10" s="20"/>
      <c r="P10" s="77" t="s">
        <v>7</v>
      </c>
      <c r="Q10" s="33"/>
      <c r="R10" s="283" t="s">
        <v>11</v>
      </c>
      <c r="S10" s="20"/>
      <c r="T10" s="138"/>
      <c r="U10" s="20"/>
      <c r="V10" s="101" t="s">
        <v>62</v>
      </c>
      <c r="W10" s="20"/>
      <c r="X10" s="267" t="s">
        <v>63</v>
      </c>
      <c r="Y10" s="33"/>
      <c r="Z10" s="119" t="s">
        <v>15</v>
      </c>
    </row>
    <row r="11" spans="1:29" ht="21.95" customHeight="1" x14ac:dyDescent="0.25">
      <c r="A11" s="313"/>
      <c r="B11" s="76">
        <v>427473500</v>
      </c>
      <c r="C11" s="22"/>
      <c r="D11" s="76">
        <v>14133414</v>
      </c>
      <c r="E11" s="22"/>
      <c r="F11" s="47">
        <v>24770000</v>
      </c>
      <c r="G11" s="31"/>
      <c r="H11" s="76">
        <v>4812039.6226415094</v>
      </c>
      <c r="I11" s="22"/>
      <c r="J11" s="50">
        <v>100000000</v>
      </c>
      <c r="K11" s="39"/>
      <c r="L11" s="22"/>
      <c r="M11" s="22"/>
      <c r="N11" s="47">
        <v>14723927</v>
      </c>
      <c r="O11" s="21"/>
      <c r="P11" s="78">
        <v>60364679</v>
      </c>
      <c r="Q11" s="22"/>
      <c r="R11" s="284">
        <v>39987915</v>
      </c>
      <c r="S11" s="22"/>
      <c r="T11" s="22"/>
      <c r="U11" s="22"/>
      <c r="V11" s="166">
        <v>100000000</v>
      </c>
      <c r="W11" s="22"/>
      <c r="X11" s="268">
        <v>58867925</v>
      </c>
      <c r="Y11" s="33"/>
      <c r="Z11" s="103">
        <v>5000000</v>
      </c>
    </row>
    <row r="12" spans="1:29" ht="21.95" customHeight="1" thickBot="1" x14ac:dyDescent="0.3">
      <c r="A12" s="313"/>
      <c r="B12" s="65" t="s">
        <v>149</v>
      </c>
      <c r="C12" s="23"/>
      <c r="D12" s="65" t="s">
        <v>141</v>
      </c>
      <c r="E12" s="23"/>
      <c r="F12" s="112"/>
      <c r="G12" s="31"/>
      <c r="H12" s="75" t="s">
        <v>99</v>
      </c>
      <c r="I12" s="23"/>
      <c r="J12" s="225">
        <v>1259.3189603062663</v>
      </c>
      <c r="K12" s="30"/>
      <c r="L12" s="23"/>
      <c r="M12" s="23"/>
      <c r="N12" s="72" t="s">
        <v>206</v>
      </c>
      <c r="O12" s="23"/>
      <c r="P12" s="79" t="s">
        <v>108</v>
      </c>
      <c r="Q12" s="23"/>
      <c r="R12" s="285" t="s">
        <v>111</v>
      </c>
      <c r="S12" s="23"/>
      <c r="T12" s="23"/>
      <c r="U12" s="23"/>
      <c r="V12" s="235">
        <v>1667.3614005835766</v>
      </c>
      <c r="W12" s="23"/>
      <c r="X12" s="269" t="s">
        <v>116</v>
      </c>
      <c r="Y12" s="33"/>
      <c r="Z12" s="106"/>
    </row>
    <row r="13" spans="1:29" s="2" customFormat="1" ht="8.1" customHeight="1" thickBo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30"/>
      <c r="K13" s="30"/>
      <c r="L13" s="23"/>
      <c r="M13" s="23"/>
      <c r="N13" s="23"/>
      <c r="O13" s="23"/>
      <c r="P13" s="23"/>
      <c r="Q13" s="23"/>
      <c r="R13" s="286"/>
      <c r="S13" s="23"/>
      <c r="T13" s="23"/>
      <c r="U13" s="23"/>
      <c r="V13" s="23"/>
      <c r="W13" s="23"/>
      <c r="X13" s="33"/>
      <c r="Y13" s="33"/>
      <c r="Z13" s="30"/>
    </row>
    <row r="14" spans="1:29" ht="18" customHeight="1" x14ac:dyDescent="0.25">
      <c r="A14" s="313">
        <f>A9+1</f>
        <v>3</v>
      </c>
      <c r="B14" s="181" t="s">
        <v>175</v>
      </c>
      <c r="C14" s="23"/>
      <c r="D14" s="139" t="s">
        <v>175</v>
      </c>
      <c r="E14" s="23"/>
      <c r="F14" s="44" t="s">
        <v>137</v>
      </c>
      <c r="G14" s="31"/>
      <c r="H14" s="23"/>
      <c r="I14" s="23"/>
      <c r="J14" s="44" t="s">
        <v>76</v>
      </c>
      <c r="K14" s="30"/>
      <c r="L14" s="23"/>
      <c r="M14" s="23"/>
      <c r="N14" s="16" t="s">
        <v>105</v>
      </c>
      <c r="O14" s="23"/>
      <c r="P14" s="80" t="s">
        <v>212</v>
      </c>
      <c r="Q14" s="23"/>
      <c r="R14" s="282" t="s">
        <v>216</v>
      </c>
      <c r="S14" s="23"/>
      <c r="T14" s="23"/>
      <c r="U14" s="23"/>
      <c r="V14" s="23"/>
      <c r="W14" s="23"/>
      <c r="X14" s="266" t="s">
        <v>126</v>
      </c>
      <c r="Y14" s="33"/>
      <c r="Z14" s="104" t="s">
        <v>128</v>
      </c>
    </row>
    <row r="15" spans="1:29" ht="47.45" customHeight="1" x14ac:dyDescent="0.25">
      <c r="A15" s="313">
        <f>A9+1</f>
        <v>3</v>
      </c>
      <c r="B15" s="100" t="s">
        <v>58</v>
      </c>
      <c r="C15" s="33"/>
      <c r="D15" s="45" t="s">
        <v>37</v>
      </c>
      <c r="E15" s="20"/>
      <c r="F15" s="12" t="s">
        <v>45</v>
      </c>
      <c r="G15" s="31"/>
      <c r="H15" s="138"/>
      <c r="I15" s="20"/>
      <c r="J15" s="12" t="s">
        <v>66</v>
      </c>
      <c r="K15" s="20"/>
      <c r="L15" s="20"/>
      <c r="M15" s="20"/>
      <c r="N15" s="13" t="s">
        <v>173</v>
      </c>
      <c r="O15" s="20"/>
      <c r="P15" s="77" t="s">
        <v>55</v>
      </c>
      <c r="Q15" s="20"/>
      <c r="R15" s="283" t="s">
        <v>57</v>
      </c>
      <c r="S15" s="20"/>
      <c r="T15" s="20"/>
      <c r="U15" s="20"/>
      <c r="V15" s="20"/>
      <c r="W15" s="20"/>
      <c r="X15" s="267" t="s">
        <v>118</v>
      </c>
      <c r="Y15" s="33"/>
      <c r="Z15" s="119" t="s">
        <v>16</v>
      </c>
    </row>
    <row r="16" spans="1:29" ht="24.95" customHeight="1" x14ac:dyDescent="0.25">
      <c r="A16" s="313"/>
      <c r="B16" s="99">
        <v>85494700</v>
      </c>
      <c r="C16" s="22"/>
      <c r="D16" s="76">
        <v>14133414</v>
      </c>
      <c r="E16" s="22"/>
      <c r="F16" s="50">
        <v>21215280</v>
      </c>
      <c r="G16" s="31"/>
      <c r="H16" s="22"/>
      <c r="I16" s="22"/>
      <c r="J16" s="50">
        <v>30000000</v>
      </c>
      <c r="K16" s="39"/>
      <c r="L16" s="22"/>
      <c r="M16" s="22"/>
      <c r="N16" s="47">
        <v>4041681</v>
      </c>
      <c r="O16" s="21"/>
      <c r="P16" s="78">
        <v>20418406</v>
      </c>
      <c r="Q16" s="22"/>
      <c r="R16" s="284">
        <v>671384</v>
      </c>
      <c r="S16" s="22"/>
      <c r="T16" s="22"/>
      <c r="U16" s="22"/>
      <c r="V16" s="22"/>
      <c r="W16" s="22"/>
      <c r="X16" s="268">
        <v>84331305</v>
      </c>
      <c r="Y16" s="33"/>
      <c r="Z16" s="103">
        <v>10000000</v>
      </c>
    </row>
    <row r="17" spans="1:26" ht="21.95" customHeight="1" thickBot="1" x14ac:dyDescent="0.3">
      <c r="A17" s="313"/>
      <c r="B17" s="98" t="s">
        <v>158</v>
      </c>
      <c r="C17" s="22"/>
      <c r="D17" s="111" t="s">
        <v>140</v>
      </c>
      <c r="E17" s="22"/>
      <c r="F17" s="48"/>
      <c r="G17" s="31"/>
      <c r="H17" s="22"/>
      <c r="I17" s="22"/>
      <c r="J17" s="48" t="s">
        <v>79</v>
      </c>
      <c r="K17" s="39"/>
      <c r="L17" s="22"/>
      <c r="M17" s="22"/>
      <c r="N17" s="72" t="s">
        <v>208</v>
      </c>
      <c r="O17" s="21"/>
      <c r="P17" s="79" t="s">
        <v>107</v>
      </c>
      <c r="Q17" s="22"/>
      <c r="R17" s="285" t="s">
        <v>112</v>
      </c>
      <c r="S17" s="22"/>
      <c r="T17" s="22"/>
      <c r="U17" s="22"/>
      <c r="V17" s="22"/>
      <c r="W17" s="22"/>
      <c r="X17" s="269" t="s">
        <v>125</v>
      </c>
      <c r="Y17" s="33"/>
      <c r="Z17" s="108"/>
    </row>
    <row r="18" spans="1:26" ht="8.1" customHeight="1" thickBot="1" x14ac:dyDescent="0.3">
      <c r="A18" s="113"/>
      <c r="B18" s="22"/>
      <c r="C18" s="22"/>
      <c r="D18" s="22"/>
      <c r="E18" s="22"/>
      <c r="F18" s="39"/>
      <c r="G18" s="23"/>
      <c r="H18" s="22"/>
      <c r="I18" s="22"/>
      <c r="J18" s="39"/>
      <c r="K18" s="39"/>
      <c r="L18" s="22"/>
      <c r="M18" s="22"/>
      <c r="N18" s="23"/>
      <c r="O18" s="21"/>
      <c r="P18" s="22"/>
      <c r="Q18" s="22"/>
      <c r="R18" s="287"/>
      <c r="S18" s="22"/>
      <c r="T18" s="22"/>
      <c r="U18" s="22"/>
      <c r="V18" s="22"/>
      <c r="W18" s="22"/>
      <c r="X18" s="33"/>
      <c r="Y18" s="33"/>
      <c r="Z18" s="21"/>
    </row>
    <row r="19" spans="1:26" ht="18" customHeight="1" x14ac:dyDescent="0.25">
      <c r="A19" s="313">
        <f>A14+1</f>
        <v>4</v>
      </c>
      <c r="B19" s="139" t="s">
        <v>175</v>
      </c>
      <c r="C19" s="23"/>
      <c r="D19" s="139" t="s">
        <v>175</v>
      </c>
      <c r="E19" s="23"/>
      <c r="F19" s="55" t="s">
        <v>136</v>
      </c>
      <c r="G19" s="31"/>
      <c r="H19" s="23"/>
      <c r="I19" s="23"/>
      <c r="J19" s="44" t="s">
        <v>76</v>
      </c>
      <c r="K19" s="30"/>
      <c r="L19" s="23"/>
      <c r="M19" s="23"/>
      <c r="N19" s="16" t="s">
        <v>106</v>
      </c>
      <c r="O19" s="23"/>
      <c r="P19" s="80" t="s">
        <v>106</v>
      </c>
      <c r="Q19" s="23"/>
      <c r="R19" s="282" t="s">
        <v>217</v>
      </c>
      <c r="S19" s="23"/>
      <c r="T19" s="23"/>
      <c r="U19" s="23"/>
      <c r="V19" s="23"/>
      <c r="W19" s="23"/>
      <c r="X19" s="266" t="s">
        <v>126</v>
      </c>
      <c r="Y19" s="33"/>
      <c r="Z19" s="107">
        <v>6</v>
      </c>
    </row>
    <row r="20" spans="1:26" ht="47.45" customHeight="1" x14ac:dyDescent="0.25">
      <c r="A20" s="313">
        <f>A14+1</f>
        <v>4</v>
      </c>
      <c r="B20" s="45" t="s">
        <v>41</v>
      </c>
      <c r="C20" s="20"/>
      <c r="D20" s="45" t="s">
        <v>1</v>
      </c>
      <c r="E20" s="20"/>
      <c r="F20" s="58" t="s">
        <v>46</v>
      </c>
      <c r="G20" s="31"/>
      <c r="H20" s="20"/>
      <c r="I20" s="20"/>
      <c r="J20" s="12" t="s">
        <v>78</v>
      </c>
      <c r="K20" s="20"/>
      <c r="L20" s="20"/>
      <c r="M20" s="20"/>
      <c r="N20" s="13" t="s">
        <v>54</v>
      </c>
      <c r="O20" s="20"/>
      <c r="P20" s="77" t="s">
        <v>56</v>
      </c>
      <c r="Q20" s="20"/>
      <c r="R20" s="283" t="s">
        <v>10</v>
      </c>
      <c r="S20" s="20"/>
      <c r="T20" s="20"/>
      <c r="U20" s="20"/>
      <c r="V20" s="20"/>
      <c r="W20" s="20"/>
      <c r="X20" s="267" t="s">
        <v>117</v>
      </c>
      <c r="Y20" s="33"/>
      <c r="Z20" s="163" t="s">
        <v>71</v>
      </c>
    </row>
    <row r="21" spans="1:26" ht="24.95" customHeight="1" x14ac:dyDescent="0.25">
      <c r="A21" s="313"/>
      <c r="B21" s="76">
        <v>85494700</v>
      </c>
      <c r="C21" s="22"/>
      <c r="D21" s="76">
        <v>197825201</v>
      </c>
      <c r="E21" s="22"/>
      <c r="F21" s="131">
        <v>4800000</v>
      </c>
      <c r="G21" s="31"/>
      <c r="H21" s="22"/>
      <c r="I21" s="22"/>
      <c r="J21" s="50">
        <v>75000000</v>
      </c>
      <c r="K21" s="39"/>
      <c r="L21" s="22"/>
      <c r="M21" s="22"/>
      <c r="N21" s="47">
        <v>6263187</v>
      </c>
      <c r="O21" s="21"/>
      <c r="P21" s="78">
        <v>188679245.28301889</v>
      </c>
      <c r="Q21" s="22"/>
      <c r="R21" s="284">
        <v>190006188.90427169</v>
      </c>
      <c r="S21" s="22"/>
      <c r="T21" s="22"/>
      <c r="U21" s="22"/>
      <c r="V21" s="22"/>
      <c r="W21" s="22"/>
      <c r="X21" s="268">
        <v>41910730</v>
      </c>
      <c r="Y21" s="33"/>
      <c r="Z21" s="103">
        <v>38461538.461538464</v>
      </c>
    </row>
    <row r="22" spans="1:26" ht="21.95" customHeight="1" thickBot="1" x14ac:dyDescent="0.3">
      <c r="A22" s="313"/>
      <c r="B22" s="65" t="s">
        <v>147</v>
      </c>
      <c r="C22" s="23"/>
      <c r="D22" s="65" t="s">
        <v>142</v>
      </c>
      <c r="E22" s="23"/>
      <c r="F22" s="59"/>
      <c r="G22" s="31"/>
      <c r="H22" s="23"/>
      <c r="I22" s="23"/>
      <c r="J22" s="49" t="s">
        <v>85</v>
      </c>
      <c r="K22" s="40"/>
      <c r="L22" s="23"/>
      <c r="M22" s="23"/>
      <c r="N22" s="72" t="s">
        <v>85</v>
      </c>
      <c r="O22" s="23"/>
      <c r="P22" s="79"/>
      <c r="Q22" s="23"/>
      <c r="R22" s="95" t="s">
        <v>113</v>
      </c>
      <c r="S22" s="23"/>
      <c r="T22" s="23"/>
      <c r="U22" s="23"/>
      <c r="V22" s="23"/>
      <c r="W22" s="23"/>
      <c r="X22" s="269" t="s">
        <v>124</v>
      </c>
      <c r="Y22" s="33"/>
      <c r="Z22" s="164"/>
    </row>
    <row r="23" spans="1:26" s="2" customFormat="1" ht="8.1" customHeight="1" thickBot="1" x14ac:dyDescent="0.3">
      <c r="A23" s="37"/>
      <c r="B23" s="23"/>
      <c r="C23" s="23"/>
      <c r="D23" s="23"/>
      <c r="E23" s="23"/>
      <c r="F23" s="23"/>
      <c r="G23" s="23"/>
      <c r="H23" s="23"/>
      <c r="I23" s="23"/>
      <c r="J23" s="40"/>
      <c r="K23" s="40"/>
      <c r="L23" s="23"/>
      <c r="M23" s="23"/>
      <c r="N23" s="21"/>
      <c r="O23" s="23"/>
      <c r="P23" s="23"/>
      <c r="Q23" s="23"/>
      <c r="R23" s="23" t="s">
        <v>20</v>
      </c>
      <c r="S23" s="23"/>
      <c r="T23" s="23"/>
      <c r="U23" s="23"/>
      <c r="V23" s="23"/>
      <c r="W23" s="23"/>
      <c r="X23" s="33"/>
      <c r="Y23" s="33"/>
      <c r="Z23" s="165"/>
    </row>
    <row r="24" spans="1:26" ht="18" customHeight="1" x14ac:dyDescent="0.25">
      <c r="A24" s="313">
        <f>A19+1</f>
        <v>5</v>
      </c>
      <c r="B24" s="139" t="s">
        <v>175</v>
      </c>
      <c r="C24" s="23"/>
      <c r="D24" s="139" t="s">
        <v>175</v>
      </c>
      <c r="E24" s="23"/>
      <c r="F24" s="55" t="s">
        <v>136</v>
      </c>
      <c r="G24" s="31"/>
      <c r="H24" s="23"/>
      <c r="I24" s="23"/>
      <c r="J24" s="44" t="s">
        <v>86</v>
      </c>
      <c r="K24" s="40"/>
      <c r="L24" s="23"/>
      <c r="M24" s="23"/>
      <c r="N24" s="16" t="s">
        <v>101</v>
      </c>
      <c r="O24" s="23"/>
      <c r="P24" s="80" t="s">
        <v>189</v>
      </c>
      <c r="Q24" s="23"/>
      <c r="R24" s="282" t="s">
        <v>218</v>
      </c>
      <c r="S24" s="23"/>
      <c r="T24" s="23"/>
      <c r="U24" s="23"/>
      <c r="V24" s="23"/>
      <c r="W24" s="23"/>
      <c r="X24" s="266" t="s">
        <v>127</v>
      </c>
      <c r="Y24" s="33"/>
      <c r="Z24" s="110">
        <v>6</v>
      </c>
    </row>
    <row r="25" spans="1:26" ht="47.45" customHeight="1" x14ac:dyDescent="0.25">
      <c r="A25" s="313">
        <f>A19+1</f>
        <v>5</v>
      </c>
      <c r="B25" s="45" t="s">
        <v>42</v>
      </c>
      <c r="C25" s="20"/>
      <c r="D25" s="45" t="s">
        <v>38</v>
      </c>
      <c r="E25" s="20"/>
      <c r="F25" s="58" t="s">
        <v>47</v>
      </c>
      <c r="G25" s="31"/>
      <c r="H25" s="30"/>
      <c r="I25" s="30"/>
      <c r="J25" s="12" t="s">
        <v>50</v>
      </c>
      <c r="K25" s="20"/>
      <c r="L25" s="30"/>
      <c r="M25" s="30"/>
      <c r="N25" s="13" t="s">
        <v>5</v>
      </c>
      <c r="O25" s="20"/>
      <c r="P25" s="236" t="s">
        <v>185</v>
      </c>
      <c r="Q25" s="30"/>
      <c r="R25" s="93" t="s">
        <v>93</v>
      </c>
      <c r="S25" s="33"/>
      <c r="T25" s="30"/>
      <c r="U25" s="30"/>
      <c r="V25" s="30"/>
      <c r="W25" s="30"/>
      <c r="X25" s="267" t="s">
        <v>94</v>
      </c>
      <c r="Y25" s="33"/>
      <c r="Z25" s="119" t="s">
        <v>83</v>
      </c>
    </row>
    <row r="26" spans="1:26" ht="24.95" customHeight="1" x14ac:dyDescent="0.25">
      <c r="A26" s="313"/>
      <c r="B26" s="76">
        <v>12012005.35</v>
      </c>
      <c r="C26" s="22"/>
      <c r="D26" s="76">
        <v>11159848</v>
      </c>
      <c r="E26" s="22"/>
      <c r="F26" s="131">
        <v>45000000</v>
      </c>
      <c r="G26" s="31"/>
      <c r="H26" s="22"/>
      <c r="I26" s="22"/>
      <c r="J26" s="50">
        <v>7990000</v>
      </c>
      <c r="K26" s="39"/>
      <c r="L26" s="22"/>
      <c r="M26" s="22"/>
      <c r="N26" s="47">
        <v>1298358</v>
      </c>
      <c r="O26" s="22"/>
      <c r="P26" s="78">
        <v>54152159</v>
      </c>
      <c r="Q26" s="22"/>
      <c r="R26" s="94">
        <v>16635500</v>
      </c>
      <c r="S26" s="22"/>
      <c r="T26" s="22"/>
      <c r="U26" s="22"/>
      <c r="V26" s="22"/>
      <c r="W26" s="22"/>
      <c r="X26" s="268">
        <v>135641562</v>
      </c>
      <c r="Y26" s="33"/>
      <c r="Z26" s="103">
        <v>4000000</v>
      </c>
    </row>
    <row r="27" spans="1:26" ht="21.95" customHeight="1" thickBot="1" x14ac:dyDescent="0.3">
      <c r="A27" s="313"/>
      <c r="B27" s="65" t="s">
        <v>148</v>
      </c>
      <c r="C27" s="23"/>
      <c r="D27" s="65" t="s">
        <v>143</v>
      </c>
      <c r="E27" s="23"/>
      <c r="F27" s="59"/>
      <c r="G27" s="31"/>
      <c r="H27" s="23"/>
      <c r="I27" s="23"/>
      <c r="J27" s="49" t="s">
        <v>87</v>
      </c>
      <c r="K27" s="30"/>
      <c r="L27" s="23"/>
      <c r="M27" s="23"/>
      <c r="N27" s="71" t="s">
        <v>100</v>
      </c>
      <c r="O27" s="23"/>
      <c r="P27" s="79"/>
      <c r="Q27" s="23"/>
      <c r="R27" s="95" t="s">
        <v>114</v>
      </c>
      <c r="S27" s="23"/>
      <c r="T27" s="23"/>
      <c r="U27" s="23"/>
      <c r="V27" s="23"/>
      <c r="W27" s="23"/>
      <c r="X27" s="269" t="s">
        <v>123</v>
      </c>
      <c r="Y27" s="33"/>
      <c r="Z27" s="164"/>
    </row>
    <row r="28" spans="1:26" ht="8.1" customHeight="1" thickBot="1" x14ac:dyDescent="0.3">
      <c r="A28" s="37"/>
      <c r="B28" s="23"/>
      <c r="C28" s="23"/>
      <c r="D28" s="23"/>
      <c r="E28" s="23"/>
      <c r="F28" s="23"/>
      <c r="G28" s="23"/>
      <c r="H28" s="23"/>
      <c r="I28" s="23"/>
      <c r="J28" s="30"/>
      <c r="K28" s="3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3"/>
      <c r="Y28" s="33"/>
      <c r="Z28" s="165"/>
    </row>
    <row r="29" spans="1:26" ht="18" customHeight="1" x14ac:dyDescent="0.25">
      <c r="A29" s="320">
        <f>A24+1</f>
        <v>6</v>
      </c>
      <c r="B29" s="240" t="s">
        <v>192</v>
      </c>
      <c r="C29" s="23"/>
      <c r="D29" s="139" t="s">
        <v>175</v>
      </c>
      <c r="E29" s="23"/>
      <c r="F29" s="55" t="s">
        <v>136</v>
      </c>
      <c r="G29" s="31"/>
      <c r="H29" s="23"/>
      <c r="I29" s="23"/>
      <c r="J29" s="44" t="s">
        <v>84</v>
      </c>
      <c r="K29" s="30"/>
      <c r="L29" s="23"/>
      <c r="M29" s="23"/>
      <c r="N29" s="16" t="s">
        <v>229</v>
      </c>
      <c r="O29" s="23"/>
      <c r="P29" s="23"/>
      <c r="Q29" s="23"/>
      <c r="R29" s="92" t="s">
        <v>130</v>
      </c>
      <c r="S29" s="23"/>
      <c r="T29" s="23"/>
      <c r="U29" s="23"/>
      <c r="V29" s="23"/>
      <c r="W29" s="23"/>
      <c r="X29" s="266" t="s">
        <v>127</v>
      </c>
      <c r="Y29" s="33"/>
      <c r="Z29" s="165"/>
    </row>
    <row r="30" spans="1:26" ht="47.45" customHeight="1" x14ac:dyDescent="0.25">
      <c r="A30" s="320">
        <f>A24+1</f>
        <v>6</v>
      </c>
      <c r="B30" s="227" t="s">
        <v>30</v>
      </c>
      <c r="C30" s="20"/>
      <c r="D30" s="45" t="s">
        <v>39</v>
      </c>
      <c r="E30" s="20"/>
      <c r="F30" s="58" t="s">
        <v>48</v>
      </c>
      <c r="G30" s="31"/>
      <c r="H30" s="20"/>
      <c r="I30" s="20"/>
      <c r="J30" s="12" t="s">
        <v>4</v>
      </c>
      <c r="K30" s="20"/>
      <c r="L30" s="20"/>
      <c r="M30" s="20"/>
      <c r="N30" s="13" t="s">
        <v>6</v>
      </c>
      <c r="O30" s="20"/>
      <c r="P30" s="20"/>
      <c r="Q30" s="20"/>
      <c r="R30" s="93" t="s">
        <v>59</v>
      </c>
      <c r="S30" s="20"/>
      <c r="T30" s="20"/>
      <c r="U30" s="20"/>
      <c r="V30" s="20"/>
      <c r="W30" s="20"/>
      <c r="X30" s="267" t="s">
        <v>95</v>
      </c>
      <c r="Y30" s="33"/>
      <c r="Z30" s="9"/>
    </row>
    <row r="31" spans="1:26" ht="24.95" customHeight="1" x14ac:dyDescent="0.25">
      <c r="A31" s="320"/>
      <c r="B31" s="78">
        <v>827326162</v>
      </c>
      <c r="C31" s="22"/>
      <c r="D31" s="76">
        <v>7066707</v>
      </c>
      <c r="E31" s="22"/>
      <c r="F31" s="131">
        <v>3000000</v>
      </c>
      <c r="G31" s="31"/>
      <c r="H31" s="22"/>
      <c r="I31" s="22"/>
      <c r="J31" s="114">
        <v>156000000</v>
      </c>
      <c r="K31" s="39"/>
      <c r="L31" s="22"/>
      <c r="M31" s="22"/>
      <c r="N31" s="47">
        <v>5275562.2641509436</v>
      </c>
      <c r="O31" s="22"/>
      <c r="P31" s="22"/>
      <c r="Q31" s="22"/>
      <c r="R31" s="94">
        <v>7820600</v>
      </c>
      <c r="S31" s="22"/>
      <c r="T31" s="22"/>
      <c r="U31" s="22"/>
      <c r="V31" s="22"/>
      <c r="W31" s="22"/>
      <c r="X31" s="268">
        <v>15813849</v>
      </c>
      <c r="Y31" s="33"/>
      <c r="Z31" s="10"/>
    </row>
    <row r="32" spans="1:26" ht="21.95" customHeight="1" thickBot="1" x14ac:dyDescent="0.3">
      <c r="A32" s="320"/>
      <c r="B32" s="228" t="s">
        <v>156</v>
      </c>
      <c r="C32" s="23"/>
      <c r="D32" s="65" t="s">
        <v>145</v>
      </c>
      <c r="E32" s="23"/>
      <c r="F32" s="59"/>
      <c r="G32" s="31"/>
      <c r="H32" s="23"/>
      <c r="I32" s="23"/>
      <c r="J32" s="115" t="s">
        <v>88</v>
      </c>
      <c r="K32" s="30"/>
      <c r="L32" s="23"/>
      <c r="M32" s="23"/>
      <c r="N32" s="72" t="s">
        <v>102</v>
      </c>
      <c r="O32" s="23"/>
      <c r="P32" s="23"/>
      <c r="Q32" s="23"/>
      <c r="R32" s="95" t="s">
        <v>187</v>
      </c>
      <c r="S32" s="23"/>
      <c r="T32" s="23"/>
      <c r="U32" s="23"/>
      <c r="V32" s="23"/>
      <c r="W32" s="23"/>
      <c r="X32" s="269" t="s">
        <v>122</v>
      </c>
      <c r="Y32" s="33"/>
      <c r="Z32" s="10"/>
    </row>
    <row r="33" spans="1:26" s="2" customFormat="1" ht="8.1" customHeight="1" thickBo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30"/>
      <c r="K33" s="30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162"/>
    </row>
    <row r="34" spans="1:26" ht="18" customHeight="1" x14ac:dyDescent="0.25">
      <c r="A34" s="313">
        <v>7</v>
      </c>
      <c r="B34" s="240" t="s">
        <v>192</v>
      </c>
      <c r="C34" s="23"/>
      <c r="D34" s="139" t="s">
        <v>175</v>
      </c>
      <c r="E34" s="23"/>
      <c r="F34" s="55" t="s">
        <v>136</v>
      </c>
      <c r="G34" s="31"/>
      <c r="H34" s="23"/>
      <c r="I34" s="23"/>
      <c r="J34" s="30"/>
      <c r="K34" s="30"/>
      <c r="L34" s="23"/>
      <c r="M34" s="23"/>
      <c r="N34" s="7" t="s">
        <v>191</v>
      </c>
      <c r="O34" s="23"/>
      <c r="P34" s="23"/>
      <c r="Q34" s="23"/>
      <c r="R34" s="92" t="s">
        <v>138</v>
      </c>
      <c r="S34" s="23"/>
      <c r="T34" s="23"/>
      <c r="U34" s="23"/>
      <c r="V34" s="23"/>
      <c r="W34" s="23"/>
      <c r="X34" s="266" t="s">
        <v>127</v>
      </c>
      <c r="Y34" s="33"/>
      <c r="Z34" s="10"/>
    </row>
    <row r="35" spans="1:26" ht="47.45" customHeight="1" x14ac:dyDescent="0.25">
      <c r="A35" s="313">
        <f>A29+1</f>
        <v>7</v>
      </c>
      <c r="B35" s="227" t="s">
        <v>96</v>
      </c>
      <c r="C35" s="20"/>
      <c r="D35" s="45" t="s">
        <v>2</v>
      </c>
      <c r="E35" s="20"/>
      <c r="F35" s="58" t="s">
        <v>49</v>
      </c>
      <c r="G35" s="31"/>
      <c r="H35" s="20"/>
      <c r="I35" s="20"/>
      <c r="J35" s="20"/>
      <c r="K35" s="20"/>
      <c r="L35" s="20"/>
      <c r="M35" s="20"/>
      <c r="N35" s="53" t="s">
        <v>72</v>
      </c>
      <c r="O35" s="20"/>
      <c r="P35" s="20"/>
      <c r="Q35" s="20"/>
      <c r="R35" s="93" t="s">
        <v>60</v>
      </c>
      <c r="S35" s="20"/>
      <c r="T35" s="20"/>
      <c r="U35" s="20"/>
      <c r="V35" s="20"/>
      <c r="W35" s="20"/>
      <c r="X35" s="267" t="s">
        <v>75</v>
      </c>
      <c r="Y35" s="33"/>
      <c r="Z35" s="10"/>
    </row>
    <row r="36" spans="1:26" ht="24.95" customHeight="1" x14ac:dyDescent="0.25">
      <c r="A36" s="313"/>
      <c r="B36" s="78">
        <v>455094340</v>
      </c>
      <c r="C36" s="22"/>
      <c r="D36" s="76">
        <v>63600359</v>
      </c>
      <c r="E36" s="22"/>
      <c r="F36" s="131">
        <v>400000</v>
      </c>
      <c r="G36" s="31"/>
      <c r="H36" s="22"/>
      <c r="I36" s="22"/>
      <c r="J36" s="22"/>
      <c r="K36" s="22"/>
      <c r="L36" s="22"/>
      <c r="M36" s="22"/>
      <c r="N36" s="47">
        <v>1000000</v>
      </c>
      <c r="O36" s="22"/>
      <c r="P36" s="22"/>
      <c r="Q36" s="22"/>
      <c r="R36" s="94">
        <v>15446043</v>
      </c>
      <c r="S36" s="22"/>
      <c r="T36" s="22"/>
      <c r="U36" s="22"/>
      <c r="V36" s="22"/>
      <c r="W36" s="22"/>
      <c r="X36" s="268">
        <v>16508535</v>
      </c>
      <c r="Y36" s="33"/>
      <c r="Z36" s="10"/>
    </row>
    <row r="37" spans="1:26" ht="21.95" customHeight="1" thickBot="1" x14ac:dyDescent="0.3">
      <c r="A37" s="313"/>
      <c r="B37" s="228" t="s">
        <v>120</v>
      </c>
      <c r="C37" s="23"/>
      <c r="D37" s="65" t="s">
        <v>144</v>
      </c>
      <c r="E37" s="23"/>
      <c r="F37" s="59"/>
      <c r="G37" s="31"/>
      <c r="H37" s="23"/>
      <c r="I37" s="23"/>
      <c r="J37" s="23"/>
      <c r="K37" s="23"/>
      <c r="L37" s="23"/>
      <c r="M37" s="23"/>
      <c r="N37" s="288" t="s">
        <v>219</v>
      </c>
      <c r="O37" s="23"/>
      <c r="P37" s="23"/>
      <c r="Q37" s="23"/>
      <c r="R37" s="95" t="s">
        <v>85</v>
      </c>
      <c r="S37" s="23"/>
      <c r="T37" s="23"/>
      <c r="U37" s="23"/>
      <c r="V37" s="23"/>
      <c r="W37" s="23"/>
      <c r="X37" s="270"/>
      <c r="Y37" s="33"/>
      <c r="Z37" s="10"/>
    </row>
    <row r="38" spans="1:26" s="2" customFormat="1" ht="8.1" customHeight="1" thickBot="1" x14ac:dyDescent="0.3">
      <c r="A38" s="3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30"/>
      <c r="Y38" s="33"/>
      <c r="Z38" s="162"/>
    </row>
    <row r="39" spans="1:26" s="60" customFormat="1" ht="18" customHeight="1" x14ac:dyDescent="0.25">
      <c r="A39" s="63"/>
      <c r="B39" s="23"/>
      <c r="C39" s="23"/>
      <c r="D39" s="139" t="s">
        <v>175</v>
      </c>
      <c r="E39" s="23"/>
      <c r="F39" s="23"/>
      <c r="G39" s="31"/>
      <c r="H39" s="23"/>
      <c r="I39" s="23"/>
      <c r="J39" s="23"/>
      <c r="K39" s="23"/>
      <c r="L39" s="23"/>
      <c r="M39" s="23"/>
      <c r="N39" s="277"/>
      <c r="O39" s="23"/>
      <c r="P39" s="23"/>
      <c r="Q39" s="23"/>
      <c r="R39" s="23"/>
      <c r="S39" s="23"/>
      <c r="T39" s="23"/>
      <c r="U39" s="23"/>
      <c r="V39" s="23"/>
      <c r="W39" s="23"/>
      <c r="X39" s="266" t="s">
        <v>127</v>
      </c>
      <c r="Y39" s="33"/>
      <c r="Z39" s="10"/>
    </row>
    <row r="40" spans="1:26" ht="47.25" x14ac:dyDescent="0.25">
      <c r="A40" s="63"/>
      <c r="B40" s="10"/>
      <c r="C40" s="20"/>
      <c r="D40" s="45" t="s">
        <v>40</v>
      </c>
      <c r="E40" s="20"/>
      <c r="F40" s="138">
        <f>F36+F31+F26+F21</f>
        <v>53200000</v>
      </c>
      <c r="G40" s="31"/>
      <c r="H40" s="140"/>
      <c r="I40" s="20"/>
      <c r="J40" s="20"/>
      <c r="K40" s="20"/>
      <c r="L40" s="20"/>
      <c r="M40" s="20"/>
      <c r="N40" s="20"/>
      <c r="O40" s="20"/>
      <c r="P40" s="23"/>
      <c r="Q40" s="23"/>
      <c r="R40" s="20"/>
      <c r="S40" s="20"/>
      <c r="T40" s="23"/>
      <c r="U40" s="23"/>
      <c r="V40" s="23"/>
      <c r="W40" s="23"/>
      <c r="X40" s="267" t="s">
        <v>73</v>
      </c>
      <c r="Y40" s="33"/>
      <c r="Z40" s="10"/>
    </row>
    <row r="41" spans="1:26" ht="24.95" customHeight="1" x14ac:dyDescent="0.25">
      <c r="A41" s="63"/>
      <c r="B41" s="10"/>
      <c r="C41" s="22"/>
      <c r="D41" s="76">
        <v>95527755</v>
      </c>
      <c r="E41" s="22"/>
      <c r="F41" s="295">
        <f>F40/B49</f>
        <v>1.2445219962576866E-2</v>
      </c>
      <c r="G41" s="31"/>
      <c r="H41" s="22"/>
      <c r="I41" s="22"/>
      <c r="J41" s="22"/>
      <c r="K41" s="22"/>
      <c r="L41" s="22"/>
      <c r="M41" s="22"/>
      <c r="N41" s="39"/>
      <c r="O41" s="22"/>
      <c r="P41" s="23"/>
      <c r="Q41" s="23"/>
      <c r="R41" s="22"/>
      <c r="S41" s="22"/>
      <c r="T41" s="23"/>
      <c r="U41" s="23"/>
      <c r="V41" s="23"/>
      <c r="W41" s="23"/>
      <c r="X41" s="268">
        <v>21676900</v>
      </c>
      <c r="Y41" s="30"/>
      <c r="Z41" s="10"/>
    </row>
    <row r="42" spans="1:26" ht="21.95" customHeight="1" thickBot="1" x14ac:dyDescent="0.3">
      <c r="A42" s="63"/>
      <c r="B42" s="10"/>
      <c r="C42" s="23"/>
      <c r="D42" s="65" t="s">
        <v>146</v>
      </c>
      <c r="E42" s="23"/>
      <c r="F42" s="23"/>
      <c r="G42" s="31"/>
      <c r="H42" s="23"/>
      <c r="I42" s="23"/>
      <c r="J42" s="23"/>
      <c r="K42" s="23"/>
      <c r="L42" s="23"/>
      <c r="M42" s="23"/>
      <c r="N42" s="278"/>
      <c r="O42" s="23"/>
      <c r="P42" s="23"/>
      <c r="Q42" s="23"/>
      <c r="R42" s="23"/>
      <c r="S42" s="23"/>
      <c r="T42" s="23"/>
      <c r="U42" s="23"/>
      <c r="V42" s="23"/>
      <c r="W42" s="23"/>
      <c r="X42" s="270"/>
      <c r="Y42" s="30"/>
      <c r="Z42" s="10"/>
    </row>
    <row r="43" spans="1:26" s="2" customFormat="1" ht="8.1" customHeight="1" x14ac:dyDescent="0.25">
      <c r="A43" s="37"/>
      <c r="B43" s="16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30"/>
      <c r="Y43" s="30"/>
      <c r="Z43" s="162"/>
    </row>
    <row r="44" spans="1:26" s="60" customFormat="1" ht="15.75" x14ac:dyDescent="0.25">
      <c r="A44" s="63"/>
      <c r="B44" s="10"/>
      <c r="C44" s="23"/>
      <c r="D44" s="23"/>
      <c r="E44" s="23"/>
      <c r="F44" s="23"/>
      <c r="G44" s="31"/>
      <c r="H44" s="23"/>
      <c r="I44" s="23"/>
      <c r="J44" s="23"/>
      <c r="K44" s="23"/>
      <c r="L44" s="23"/>
      <c r="M44" s="23"/>
      <c r="N44" s="279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30"/>
      <c r="Z44" s="10"/>
    </row>
    <row r="45" spans="1:26" ht="3.75" customHeight="1" thickBot="1" x14ac:dyDescent="0.3">
      <c r="A45" s="18"/>
      <c r="B45" s="10"/>
      <c r="C45" s="162"/>
      <c r="D45" s="10"/>
      <c r="E45" s="23"/>
      <c r="F45" s="23"/>
      <c r="G45" s="31"/>
      <c r="H45" s="23"/>
      <c r="I45" s="23"/>
      <c r="J45" s="23"/>
      <c r="K45" s="23"/>
      <c r="L45" s="23"/>
      <c r="M45" s="23"/>
      <c r="N45" s="20"/>
      <c r="O45" s="20"/>
      <c r="P45" s="23"/>
      <c r="Q45" s="23"/>
      <c r="R45" s="20"/>
      <c r="S45" s="20"/>
      <c r="T45" s="23"/>
      <c r="U45" s="23"/>
      <c r="V45" s="23"/>
      <c r="W45" s="23"/>
      <c r="X45" s="33"/>
      <c r="Y45" s="33"/>
      <c r="Z45" s="10"/>
    </row>
    <row r="46" spans="1:26" ht="21.75" hidden="1" customHeight="1" thickBot="1" x14ac:dyDescent="0.3">
      <c r="A46" s="18"/>
      <c r="B46" s="10"/>
      <c r="C46" s="162"/>
      <c r="D46" s="10"/>
      <c r="E46" s="23"/>
      <c r="F46" s="23"/>
      <c r="G46" s="31"/>
      <c r="H46" s="23"/>
      <c r="I46" s="23"/>
      <c r="J46" s="23"/>
      <c r="K46" s="23"/>
      <c r="L46" s="23"/>
      <c r="M46" s="23"/>
      <c r="N46" s="39"/>
      <c r="O46" s="23"/>
      <c r="P46" s="23"/>
      <c r="Q46" s="23"/>
      <c r="R46" s="22"/>
      <c r="S46" s="22"/>
      <c r="T46" s="23"/>
      <c r="U46" s="23"/>
      <c r="V46" s="23"/>
      <c r="W46" s="23"/>
      <c r="X46" s="30"/>
      <c r="Y46" s="30"/>
      <c r="Z46" s="10"/>
    </row>
    <row r="47" spans="1:26" ht="21.75" hidden="1" customHeight="1" thickBot="1" x14ac:dyDescent="0.3">
      <c r="A47" s="18"/>
      <c r="B47" s="10"/>
      <c r="C47" s="162"/>
      <c r="D47" s="10"/>
      <c r="E47" s="23"/>
      <c r="F47" s="23"/>
      <c r="G47" s="31"/>
      <c r="H47" s="23"/>
      <c r="I47" s="23"/>
      <c r="J47" s="23"/>
      <c r="K47" s="23"/>
      <c r="L47" s="23"/>
      <c r="M47" s="23"/>
      <c r="N47" s="278"/>
      <c r="O47" s="23"/>
      <c r="P47" s="23"/>
      <c r="Q47" s="23"/>
      <c r="R47" s="23"/>
      <c r="S47" s="23"/>
      <c r="T47" s="23"/>
      <c r="U47" s="23"/>
      <c r="V47" s="23"/>
      <c r="W47" s="23"/>
      <c r="X47" s="30"/>
      <c r="Y47" s="30"/>
      <c r="Z47" s="10"/>
    </row>
    <row r="48" spans="1:26" ht="15.75" hidden="1" thickBot="1" x14ac:dyDescent="0.3">
      <c r="X48" s="14"/>
      <c r="Y48" s="27"/>
    </row>
    <row r="49" spans="1:27" ht="20.25" thickTop="1" thickBot="1" x14ac:dyDescent="0.3">
      <c r="A49" s="132" t="s">
        <v>178</v>
      </c>
      <c r="B49" s="317">
        <f>B36+B31+B26+B21+B16+B11+B6+D6+D11+D16+D21+D26+D31+D36+D41</f>
        <v>4274733605.3499999</v>
      </c>
      <c r="C49" s="318"/>
      <c r="D49" s="319"/>
      <c r="E49" s="41"/>
      <c r="F49" s="142">
        <f>F6+F11+F16+F21+F26+F31+F36+F41+F46</f>
        <v>159185280.01244521</v>
      </c>
      <c r="G49" s="4"/>
      <c r="H49" s="144">
        <f>H6+H11+H16+H21+H26+H31+H36+H41+H46</f>
        <v>885487266.62264156</v>
      </c>
      <c r="I49" s="145"/>
      <c r="J49" s="146">
        <f>J6+J11+J16+J21+J26+J31+J36+J41+J46</f>
        <v>683990000</v>
      </c>
      <c r="K49" s="145"/>
      <c r="L49" s="146">
        <f>L6+L11+L16+L21+L26+L31+L36+L41+L46</f>
        <v>1000000</v>
      </c>
      <c r="M49" s="145"/>
      <c r="N49" s="146">
        <f>N36+N41+N46+N6+N26+N31+N11+N16+N21</f>
        <v>417602715.26415092</v>
      </c>
      <c r="O49" s="145"/>
      <c r="P49" s="146">
        <f>P21+P16+P11+P6+P26</f>
        <v>762506110.28301883</v>
      </c>
      <c r="Q49" s="145"/>
      <c r="R49" s="146">
        <f>R6+R11+R16+R21+R26+R31+R36+R41+R46</f>
        <v>305812754.90427172</v>
      </c>
      <c r="S49" s="145"/>
      <c r="T49" s="146">
        <f>T6+T11+T16+T21+T26+T31+T36+T41+T46</f>
        <v>102000000</v>
      </c>
      <c r="U49" s="145"/>
      <c r="V49" s="146">
        <f>V6+V11+V16+V21+V26+V31+V36+V41+V46</f>
        <v>199687580</v>
      </c>
      <c r="W49" s="145"/>
      <c r="X49" s="146">
        <f>X6+X11+X16+X21+X26+X31+X36+X41</f>
        <v>467082999</v>
      </c>
      <c r="Y49" s="145"/>
      <c r="Z49" s="146">
        <f>Z26+Z21+Z16+Z11+Z6</f>
        <v>67461538.461538464</v>
      </c>
      <c r="AA49" s="180">
        <f>SUM(H49:Z49)</f>
        <v>3892630964.5356212</v>
      </c>
    </row>
    <row r="50" spans="1:27" ht="28.5" customHeight="1" thickTop="1" thickBot="1" x14ac:dyDescent="0.3">
      <c r="A50" s="64"/>
      <c r="B50" s="296" t="s">
        <v>232</v>
      </c>
      <c r="H50" s="150">
        <f>H49/$AA$49</f>
        <v>0.22747783560527615</v>
      </c>
      <c r="I50" s="151"/>
      <c r="J50" s="150">
        <f>J49/$AA$49</f>
        <v>0.17571406234795697</v>
      </c>
      <c r="K50" s="152"/>
      <c r="L50" s="150">
        <f>L49/$AA$49</f>
        <v>2.5689565980198099E-4</v>
      </c>
      <c r="M50" s="153"/>
      <c r="N50" s="150">
        <f>N49/$AA$49</f>
        <v>0.10728032507288283</v>
      </c>
      <c r="O50" s="153"/>
      <c r="P50" s="150">
        <f>P49/$AA$49</f>
        <v>0.19588451030419818</v>
      </c>
      <c r="Q50" s="153"/>
      <c r="R50" s="150">
        <f>R49/$AA$49</f>
        <v>7.8561969446994381E-2</v>
      </c>
      <c r="S50" s="153"/>
      <c r="T50" s="150">
        <f>T49/$AA$49</f>
        <v>2.6203357299802058E-2</v>
      </c>
      <c r="U50" s="153"/>
      <c r="V50" s="150">
        <f>V49/$AA$49</f>
        <v>5.1298872618360858E-2</v>
      </c>
      <c r="W50" s="151"/>
      <c r="X50" s="150">
        <f>X49/$AA$49</f>
        <v>0.11999159521039302</v>
      </c>
      <c r="Y50" s="153"/>
      <c r="Z50" s="150">
        <f>Z49/$AA$49</f>
        <v>1.7330576434333639E-2</v>
      </c>
      <c r="AA50" s="150">
        <f>AA49/$AA$49</f>
        <v>1</v>
      </c>
    </row>
    <row r="51" spans="1:27" ht="31.5" customHeight="1" thickBot="1" x14ac:dyDescent="0.3">
      <c r="A51" s="64"/>
      <c r="B51" s="243" t="s">
        <v>179</v>
      </c>
      <c r="C51" s="244"/>
      <c r="D51" s="245" t="s">
        <v>180</v>
      </c>
      <c r="H51" s="81" t="s">
        <v>33</v>
      </c>
      <c r="I51" s="82"/>
      <c r="J51" s="83" t="s">
        <v>77</v>
      </c>
      <c r="K51" s="82"/>
      <c r="L51" s="84" t="s">
        <v>64</v>
      </c>
      <c r="M51" s="82"/>
      <c r="N51" s="85" t="s">
        <v>65</v>
      </c>
      <c r="O51" s="82"/>
      <c r="P51" s="86" t="s">
        <v>67</v>
      </c>
      <c r="Q51" s="82"/>
      <c r="R51" s="87" t="s">
        <v>68</v>
      </c>
      <c r="S51" s="82"/>
      <c r="T51" s="232" t="s">
        <v>69</v>
      </c>
      <c r="U51" s="82"/>
      <c r="V51" s="233" t="s">
        <v>174</v>
      </c>
      <c r="W51" s="82"/>
      <c r="X51" s="265" t="s">
        <v>70</v>
      </c>
      <c r="Y51" s="82"/>
      <c r="Z51" s="258" t="s">
        <v>27</v>
      </c>
    </row>
    <row r="52" spans="1:27" x14ac:dyDescent="0.25">
      <c r="B52" s="246" t="s">
        <v>181</v>
      </c>
      <c r="C52" s="247"/>
      <c r="D52" s="248">
        <v>0.3</v>
      </c>
    </row>
    <row r="53" spans="1:27" s="60" customFormat="1" x14ac:dyDescent="0.25">
      <c r="B53" s="43" t="s">
        <v>182</v>
      </c>
      <c r="C53" s="149"/>
      <c r="D53" s="249">
        <v>0.1</v>
      </c>
      <c r="E53" s="2"/>
      <c r="I53" s="3"/>
      <c r="K53" s="2"/>
      <c r="M53" s="2"/>
      <c r="O53" s="2"/>
      <c r="Q53" s="2"/>
      <c r="S53" s="2"/>
      <c r="U53" s="2"/>
      <c r="W53" s="3"/>
      <c r="Y53" s="2"/>
    </row>
    <row r="54" spans="1:27" s="60" customFormat="1" ht="15" customHeight="1" x14ac:dyDescent="0.25">
      <c r="B54" s="43" t="s">
        <v>154</v>
      </c>
      <c r="C54" s="149"/>
      <c r="D54" s="249">
        <v>0.02</v>
      </c>
      <c r="E54" s="2"/>
      <c r="I54" s="3"/>
      <c r="K54" s="2"/>
      <c r="M54" s="2"/>
      <c r="O54" s="2"/>
      <c r="Q54" s="2"/>
      <c r="R54" s="60" t="s">
        <v>162</v>
      </c>
      <c r="S54" s="2"/>
      <c r="U54" s="2"/>
      <c r="W54" s="3"/>
      <c r="Y54" s="2"/>
    </row>
    <row r="55" spans="1:27" s="60" customFormat="1" ht="30.95" customHeight="1" thickBot="1" x14ac:dyDescent="0.3">
      <c r="C55" s="2"/>
      <c r="D55" s="154" t="s">
        <v>133</v>
      </c>
      <c r="E55" s="2"/>
      <c r="F55"/>
      <c r="H55" s="176" t="s">
        <v>33</v>
      </c>
      <c r="I55" s="155"/>
      <c r="J55" s="177" t="s">
        <v>77</v>
      </c>
      <c r="M55" s="2"/>
      <c r="O55" s="2"/>
      <c r="Q55" s="2"/>
      <c r="S55" s="2"/>
      <c r="W55" s="3"/>
      <c r="Y55" s="2"/>
    </row>
    <row r="56" spans="1:27" s="60" customFormat="1" ht="15.6" customHeight="1" thickTop="1" thickBot="1" x14ac:dyDescent="0.3">
      <c r="A56" s="189" t="s">
        <v>134</v>
      </c>
      <c r="B56" s="190">
        <f>1295938540</f>
        <v>1295938540</v>
      </c>
      <c r="C56" s="191"/>
      <c r="D56" s="192">
        <v>1</v>
      </c>
      <c r="E56" s="2"/>
      <c r="F56" s="4"/>
      <c r="H56" s="178">
        <f>B6+B11</f>
        <v>2393851600</v>
      </c>
      <c r="I56" s="156"/>
      <c r="J56" s="178">
        <f>D41+D36+D31+D26+D21+D16+D11+D6+B21+B26</f>
        <v>512966803.35000002</v>
      </c>
      <c r="M56" s="2"/>
      <c r="O56" s="2"/>
      <c r="Q56" t="s">
        <v>17</v>
      </c>
      <c r="R56" s="158">
        <f>H50</f>
        <v>0.22747783560527615</v>
      </c>
      <c r="S56" s="2"/>
      <c r="W56" s="3"/>
      <c r="Y56" s="2"/>
      <c r="Z56" s="117"/>
    </row>
    <row r="57" spans="1:27" s="60" customFormat="1" ht="30" customHeight="1" thickTop="1" thickBot="1" x14ac:dyDescent="0.3">
      <c r="A57" s="193"/>
      <c r="B57" s="39"/>
      <c r="C57" s="187"/>
      <c r="D57" s="188"/>
      <c r="E57" s="36"/>
      <c r="F57"/>
      <c r="H57" s="238" t="s">
        <v>67</v>
      </c>
      <c r="I57" s="156"/>
      <c r="J57" s="229" t="s">
        <v>69</v>
      </c>
      <c r="M57" s="2"/>
      <c r="O57" s="2"/>
      <c r="Q57" t="s">
        <v>19</v>
      </c>
      <c r="R57" s="158">
        <f>J50</f>
        <v>0.17571406234795697</v>
      </c>
      <c r="S57" s="2"/>
      <c r="Y57" s="2"/>
      <c r="Z57" s="117"/>
    </row>
    <row r="58" spans="1:27" s="60" customFormat="1" ht="57" customHeight="1" x14ac:dyDescent="0.25">
      <c r="A58" s="299" t="s">
        <v>172</v>
      </c>
      <c r="B58" s="300">
        <f>H49+J49+L49+N49+P49+R49+T49+V49+X49+Z49</f>
        <v>3892630964.5356212</v>
      </c>
      <c r="C58" s="187"/>
      <c r="D58" s="271">
        <f>1-B56/B58</f>
        <v>0.66707901370388401</v>
      </c>
      <c r="E58" s="36"/>
      <c r="F58"/>
      <c r="H58" s="157">
        <f>B36+B31</f>
        <v>1282420502</v>
      </c>
      <c r="I58" s="149"/>
      <c r="J58" s="157">
        <f>B16</f>
        <v>85494700</v>
      </c>
      <c r="M58" s="2"/>
      <c r="O58" s="2"/>
      <c r="Q58" s="259" t="s">
        <v>21</v>
      </c>
      <c r="R58" s="260">
        <f>L50</f>
        <v>2.5689565980198099E-4</v>
      </c>
      <c r="S58" s="2"/>
      <c r="Y58" s="2"/>
    </row>
    <row r="59" spans="1:27" s="60" customFormat="1" ht="38.25" customHeight="1" x14ac:dyDescent="0.25">
      <c r="A59" s="301"/>
      <c r="B59" s="302"/>
      <c r="C59" s="187"/>
      <c r="D59" s="303"/>
      <c r="E59" s="36"/>
      <c r="F59" s="4">
        <f>B59*0.05</f>
        <v>0</v>
      </c>
      <c r="I59" s="3"/>
      <c r="K59" s="2"/>
      <c r="M59" s="2"/>
      <c r="O59" s="2"/>
      <c r="Q59" s="259" t="s">
        <v>22</v>
      </c>
      <c r="R59" s="260">
        <f>N50</f>
        <v>0.10728032507288283</v>
      </c>
      <c r="S59" s="2"/>
      <c r="Y59" s="2"/>
    </row>
    <row r="60" spans="1:27" s="60" customFormat="1" ht="24.75" customHeight="1" x14ac:dyDescent="0.3">
      <c r="A60" s="304"/>
      <c r="B60" s="305"/>
      <c r="C60" s="3"/>
      <c r="D60" s="3"/>
      <c r="E60" s="2"/>
      <c r="F60" s="4">
        <f>B59-F59</f>
        <v>0</v>
      </c>
      <c r="I60" s="3"/>
      <c r="M60" s="2"/>
      <c r="O60" s="2"/>
      <c r="Q60" s="259" t="s">
        <v>23</v>
      </c>
      <c r="R60" s="260">
        <f>P50</f>
        <v>0.19588451030419818</v>
      </c>
      <c r="S60" s="2"/>
      <c r="T60" s="231">
        <f>R61+R60+R59</f>
        <v>0.38172680482407539</v>
      </c>
      <c r="Y60" s="2"/>
    </row>
    <row r="61" spans="1:27" s="60" customFormat="1" ht="15" customHeight="1" x14ac:dyDescent="0.25">
      <c r="I61" s="3"/>
      <c r="M61" s="2"/>
      <c r="O61" s="2"/>
      <c r="Q61" t="s">
        <v>24</v>
      </c>
      <c r="R61" s="158">
        <f>R50</f>
        <v>7.8561969446994381E-2</v>
      </c>
      <c r="S61" s="2"/>
      <c r="T61" s="230"/>
      <c r="Y61" s="2"/>
    </row>
    <row r="62" spans="1:27" s="60" customFormat="1" ht="15" customHeight="1" x14ac:dyDescent="0.25">
      <c r="A62" s="222" t="s">
        <v>135</v>
      </c>
      <c r="B62" s="223">
        <v>4274735000</v>
      </c>
      <c r="C62" s="2"/>
      <c r="D62"/>
      <c r="E62" s="2"/>
      <c r="F62"/>
      <c r="M62" s="2"/>
      <c r="O62" s="2"/>
      <c r="Q62" t="s">
        <v>18</v>
      </c>
      <c r="R62" s="158">
        <f>T50</f>
        <v>2.6203357299802058E-2</v>
      </c>
      <c r="S62" s="2"/>
      <c r="Y62" s="2"/>
    </row>
    <row r="63" spans="1:27" s="60" customFormat="1" ht="15" customHeight="1" x14ac:dyDescent="0.25">
      <c r="A63" s="141" t="s">
        <v>259</v>
      </c>
      <c r="B63" s="143">
        <f>F36+F31+F26+F21</f>
        <v>53200000</v>
      </c>
      <c r="C63" s="2"/>
      <c r="D63"/>
      <c r="E63" s="2"/>
      <c r="F63"/>
      <c r="I63" s="208" t="s">
        <v>17</v>
      </c>
      <c r="J63" s="207">
        <f>H56/B49</f>
        <v>0.56000018270237917</v>
      </c>
      <c r="M63" s="2"/>
      <c r="O63" s="2"/>
      <c r="Q63" t="s">
        <v>25</v>
      </c>
      <c r="R63" s="158">
        <f>V50</f>
        <v>5.1298872618360858E-2</v>
      </c>
      <c r="S63" s="2"/>
      <c r="Y63" s="2"/>
    </row>
    <row r="64" spans="1:27" s="60" customFormat="1" ht="15" customHeight="1" x14ac:dyDescent="0.25">
      <c r="A64"/>
      <c r="B64"/>
      <c r="C64" s="2"/>
      <c r="D64"/>
      <c r="E64" s="2"/>
      <c r="F64"/>
      <c r="I64" s="209" t="s">
        <v>19</v>
      </c>
      <c r="J64" s="207">
        <f>J56/B49</f>
        <v>0.11999971242839591</v>
      </c>
      <c r="M64" s="2"/>
      <c r="O64" s="2"/>
      <c r="Q64" t="s">
        <v>26</v>
      </c>
      <c r="R64" s="158">
        <f>X50</f>
        <v>0.11999159521039302</v>
      </c>
      <c r="S64" s="2"/>
      <c r="Y64" s="2"/>
    </row>
    <row r="65" spans="1:32" ht="15" customHeight="1" x14ac:dyDescent="0.25">
      <c r="A65" s="141" t="s">
        <v>151</v>
      </c>
      <c r="B65" s="143">
        <f>B62*0.985</f>
        <v>4210613975</v>
      </c>
      <c r="D65" s="117">
        <f>B62-B65</f>
        <v>64121025</v>
      </c>
      <c r="F65" s="60" t="s">
        <v>153</v>
      </c>
      <c r="G65" s="60"/>
      <c r="H65" s="175">
        <f>D65/0.65</f>
        <v>98647730.769230768</v>
      </c>
      <c r="I65" s="208" t="s">
        <v>23</v>
      </c>
      <c r="J65" s="207">
        <f>H58/B49</f>
        <v>0.30000009834413999</v>
      </c>
      <c r="Q65" t="s">
        <v>121</v>
      </c>
      <c r="R65" s="158">
        <f>Z50</f>
        <v>1.7330576434333639E-2</v>
      </c>
    </row>
    <row r="66" spans="1:32" ht="15" customHeight="1" x14ac:dyDescent="0.25">
      <c r="A66" s="141" t="s">
        <v>152</v>
      </c>
      <c r="B66" s="143">
        <f>B62*0.935</f>
        <v>3996877225</v>
      </c>
      <c r="D66" s="117">
        <f>B62-B66</f>
        <v>277857775</v>
      </c>
      <c r="F66" s="60" t="s">
        <v>153</v>
      </c>
      <c r="H66" s="175">
        <f>D66/0.65</f>
        <v>427473500</v>
      </c>
      <c r="I66" s="1" t="s">
        <v>18</v>
      </c>
      <c r="J66" s="207">
        <f>J58/B49</f>
        <v>2.0000006525084969E-2</v>
      </c>
      <c r="R66" s="68">
        <f>SUM(R56:R65)</f>
        <v>1</v>
      </c>
    </row>
    <row r="67" spans="1:32" ht="15" customHeight="1" x14ac:dyDescent="0.25">
      <c r="H67" s="4"/>
      <c r="K67" s="132"/>
      <c r="L67" s="134"/>
    </row>
    <row r="68" spans="1:32" ht="15" customHeight="1" x14ac:dyDescent="0.25">
      <c r="A68" s="141" t="s">
        <v>159</v>
      </c>
      <c r="B68" s="117">
        <f>0.05*B56</f>
        <v>64796927</v>
      </c>
      <c r="H68" s="4"/>
      <c r="AF68" s="60"/>
    </row>
    <row r="69" spans="1:32" s="60" customFormat="1" ht="24.75" customHeight="1" x14ac:dyDescent="0.25">
      <c r="D69" s="117"/>
      <c r="I69" s="3"/>
      <c r="K69" s="2"/>
      <c r="M69" s="2"/>
      <c r="O69" s="2"/>
      <c r="Q69" s="2"/>
      <c r="S69" s="2"/>
      <c r="W69" s="3"/>
      <c r="Y69" s="2"/>
    </row>
    <row r="70" spans="1:32" ht="24.75" customHeight="1" x14ac:dyDescent="0.25">
      <c r="AF70" s="60"/>
    </row>
    <row r="71" spans="1:32" ht="24.95" customHeight="1" x14ac:dyDescent="0.25">
      <c r="AF71" s="60"/>
    </row>
    <row r="72" spans="1:32" ht="24.95" customHeight="1" x14ac:dyDescent="0.25">
      <c r="AF72" s="60"/>
    </row>
    <row r="73" spans="1:32" ht="24.95" customHeight="1" x14ac:dyDescent="0.25">
      <c r="AF73" s="60"/>
    </row>
    <row r="74" spans="1:32" x14ac:dyDescent="0.25">
      <c r="AF74" s="60"/>
    </row>
    <row r="75" spans="1:32" x14ac:dyDescent="0.25">
      <c r="AF75" s="60"/>
    </row>
    <row r="76" spans="1:32" x14ac:dyDescent="0.25">
      <c r="AF76" s="60"/>
    </row>
    <row r="77" spans="1:32" x14ac:dyDescent="0.25">
      <c r="AF77" s="60"/>
    </row>
    <row r="78" spans="1:32" x14ac:dyDescent="0.25">
      <c r="AF78" s="60"/>
    </row>
    <row r="79" spans="1:32" x14ac:dyDescent="0.25">
      <c r="AD79" s="116"/>
    </row>
  </sheetData>
  <mergeCells count="9">
    <mergeCell ref="A34:A37"/>
    <mergeCell ref="B2:D2"/>
    <mergeCell ref="A4:A7"/>
    <mergeCell ref="B49:D49"/>
    <mergeCell ref="A9:A12"/>
    <mergeCell ref="A14:A17"/>
    <mergeCell ref="A19:A22"/>
    <mergeCell ref="A24:A27"/>
    <mergeCell ref="A29:A32"/>
  </mergeCells>
  <dataValidations count="2">
    <dataValidation type="list" allowBlank="1" showInputMessage="1" showErrorMessage="1" sqref="I6">
      <formula1>#REF!</formula1>
    </dataValidation>
    <dataValidation type="list" allowBlank="1" showInputMessage="1" showErrorMessage="1" sqref="C6">
      <formula1>#REF!</formula1>
    </dataValidation>
  </dataValidations>
  <pageMargins left="0.7" right="0.7" top="0.78740157499999996" bottom="0.78740157499999996" header="0.3" footer="0.3"/>
  <pageSetup paperSize="8" scale="4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#REF!</xm:f>
          </x14:formula1>
          <xm:sqref>H6</xm:sqref>
        </x14:dataValidation>
        <x14:dataValidation type="list" allowBlank="1" showInputMessage="1" showErrorMessage="1">
          <x14:formula1>
            <xm:f>#REF!</xm:f>
          </x14:formula1>
          <xm:sqref>P11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P6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R6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R11</xm:sqref>
        </x14:dataValidation>
        <x14:dataValidation type="list" allowBlank="1" showInputMessage="1" showErrorMessage="1">
          <x14:formula1>
            <xm:f>#REF!</xm:f>
          </x14:formula1>
          <xm:sqref>B36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B16</xm:sqref>
        </x14:dataValidation>
        <x14:dataValidation type="list" allowBlank="1" showInputMessage="1" showErrorMessage="1">
          <x14:formula1>
            <xm:f>#REF!</xm:f>
          </x14:formula1>
          <xm:sqref>T6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B6</xm:sqref>
        </x14:dataValidation>
        <x14:dataValidation type="list" allowBlank="1" showInputMessage="1" showErrorMessage="1">
          <x14:formula1>
            <xm:f>#REF!</xm:f>
          </x14:formula1>
          <xm:sqref>B11</xm:sqref>
        </x14:dataValidation>
        <x14:dataValidation type="list" allowBlank="1" showInputMessage="1" showErrorMessage="1">
          <x14:formula1>
            <xm:f>#REF!</xm:f>
          </x14:formula1>
          <xm:sqref>B21</xm:sqref>
        </x14:dataValidation>
        <x14:dataValidation type="list" allowBlank="1" showInputMessage="1" showErrorMessage="1">
          <x14:formula1>
            <xm:f>#REF!</xm:f>
          </x14:formula1>
          <xm:sqref>B26</xm:sqref>
        </x14:dataValidation>
        <x14:dataValidation type="list" allowBlank="1" showInputMessage="1" showErrorMessage="1">
          <x14:formula1>
            <xm:f>#REF!</xm:f>
          </x14:formula1>
          <xm:sqref>X21</xm:sqref>
        </x14:dataValidation>
        <x14:dataValidation type="list" allowBlank="1" showInputMessage="1" showErrorMessage="1">
          <x14:formula1>
            <xm:f>#REF!</xm:f>
          </x14:formula1>
          <xm:sqref>X22</xm:sqref>
        </x14:dataValidation>
        <x14:dataValidation type="list" allowBlank="1" showInputMessage="1" showErrorMessage="1">
          <x14:formula1>
            <xm:f>#REF!</xm:f>
          </x14:formula1>
          <xm:sqref>N11</xm:sqref>
        </x14:dataValidation>
        <x14:dataValidation type="list" allowBlank="1" showInputMessage="1" showErrorMessage="1">
          <x14:formula1>
            <xm:f>#REF!</xm:f>
          </x14:formula1>
          <xm:sqref>N16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N21</xm:sqref>
        </x14:dataValidation>
        <x14:dataValidation type="list" allowBlank="1" showInputMessage="1" showErrorMessage="1">
          <x14:formula1>
            <xm:f>#REF!</xm:f>
          </x14:formula1>
          <xm:sqref>N22</xm:sqref>
        </x14:dataValidation>
        <x14:dataValidation type="list" allowBlank="1" showInputMessage="1" showErrorMessage="1">
          <x14:formula1>
            <xm:f>#REF!</xm:f>
          </x14:formula1>
          <xm:sqref>R21</xm:sqref>
        </x14:dataValidation>
        <x14:dataValidation type="list" allowBlank="1" showInputMessage="1" showErrorMessage="1">
          <x14:formula1>
            <xm:f>#REF!</xm:f>
          </x14:formula1>
          <xm:sqref>R22</xm:sqref>
        </x14:dataValidation>
        <x14:dataValidation type="list" allowBlank="1" showInputMessage="1" showErrorMessage="1">
          <x14:formula1>
            <xm:f>#REF!</xm:f>
          </x14:formula1>
          <xm:sqref>R31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X11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X6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B31</xm:sqref>
        </x14:dataValidation>
        <x14:dataValidation type="list" allowBlank="1" showInputMessage="1" showErrorMessage="1">
          <x14:formula1>
            <xm:f>#REF!</xm:f>
          </x14:formula1>
          <xm:sqref>D6</xm:sqref>
        </x14:dataValidation>
        <x14:dataValidation type="list" allowBlank="1" showInputMessage="1" showErrorMessage="1">
          <x14:formula1>
            <xm:f>#REF!</xm:f>
          </x14:formula1>
          <xm:sqref>D11</xm:sqref>
        </x14:dataValidation>
        <x14:dataValidation type="list" allowBlank="1" showInputMessage="1" showErrorMessage="1">
          <x14:formula1>
            <xm:f>#REF!</xm:f>
          </x14:formula1>
          <xm:sqref>D16</xm:sqref>
        </x14:dataValidation>
        <x14:dataValidation type="list" allowBlank="1" showInputMessage="1" showErrorMessage="1">
          <x14:formula1>
            <xm:f>#REF!</xm:f>
          </x14:formula1>
          <xm:sqref>D21</xm:sqref>
        </x14:dataValidation>
        <x14:dataValidation type="list" allowBlank="1" showInputMessage="1" showErrorMessage="1">
          <x14:formula1>
            <xm:f>#REF!</xm:f>
          </x14:formula1>
          <xm:sqref>D26</xm:sqref>
        </x14:dataValidation>
        <x14:dataValidation type="list" allowBlank="1" showInputMessage="1" showErrorMessage="1">
          <x14:formula1>
            <xm:f>#REF!</xm:f>
          </x14:formula1>
          <xm:sqref>D31</xm:sqref>
        </x14:dataValidation>
        <x14:dataValidation type="list" allowBlank="1" showInputMessage="1" showErrorMessage="1">
          <x14:formula1>
            <xm:f>#REF!</xm:f>
          </x14:formula1>
          <xm:sqref>D36</xm:sqref>
        </x14:dataValidation>
        <x14:dataValidation type="list" allowBlank="1" showInputMessage="1" showErrorMessage="1">
          <x14:formula1>
            <xm:f>#REF!</xm:f>
          </x14:formula1>
          <xm:sqref>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80"/>
  <sheetViews>
    <sheetView topLeftCell="A16" zoomScale="60" zoomScaleNormal="60" workbookViewId="0">
      <selection activeCell="F20" sqref="F20:F38"/>
    </sheetView>
  </sheetViews>
  <sheetFormatPr defaultRowHeight="15" x14ac:dyDescent="0.25"/>
  <cols>
    <col min="1" max="1" width="25.85546875" customWidth="1"/>
    <col min="2" max="2" width="20.7109375" customWidth="1"/>
    <col min="3" max="3" width="1.7109375" customWidth="1"/>
    <col min="4" max="4" width="20.7109375" customWidth="1"/>
    <col min="5" max="5" width="1.7109375" customWidth="1"/>
    <col min="6" max="6" width="20.7109375" customWidth="1"/>
    <col min="7" max="7" width="7.28515625" customWidth="1"/>
    <col min="8" max="8" width="20.7109375" customWidth="1"/>
    <col min="9" max="9" width="1.7109375" customWidth="1"/>
    <col min="10" max="10" width="20.7109375" customWidth="1"/>
    <col min="11" max="11" width="1.7109375" customWidth="1"/>
    <col min="12" max="12" width="20.7109375" customWidth="1"/>
    <col min="13" max="13" width="1.7109375" customWidth="1"/>
    <col min="14" max="14" width="20.7109375" customWidth="1"/>
    <col min="15" max="15" width="1.7109375" customWidth="1"/>
    <col min="16" max="16" width="20.7109375" customWidth="1"/>
    <col min="17" max="17" width="1.7109375" customWidth="1"/>
    <col min="18" max="18" width="20.7109375" customWidth="1"/>
    <col min="19" max="19" width="1.7109375" customWidth="1"/>
    <col min="20" max="20" width="20.7109375" customWidth="1"/>
    <col min="21" max="21" width="1.7109375" customWidth="1"/>
    <col min="22" max="22" width="20.7109375" customWidth="1"/>
    <col min="23" max="23" width="1.7109375" customWidth="1"/>
    <col min="24" max="24" width="20.7109375" customWidth="1"/>
    <col min="25" max="25" width="1.7109375" customWidth="1"/>
    <col min="26" max="26" width="20.7109375" customWidth="1"/>
    <col min="27" max="27" width="21.28515625" customWidth="1"/>
    <col min="29" max="29" width="15.140625" customWidth="1"/>
    <col min="30" max="30" width="23" customWidth="1"/>
  </cols>
  <sheetData>
    <row r="1" spans="1:32" ht="19.5" thickBot="1" x14ac:dyDescent="0.35">
      <c r="A1" s="60"/>
      <c r="B1" s="272" t="s">
        <v>231</v>
      </c>
      <c r="C1" s="2"/>
      <c r="D1" s="60"/>
      <c r="E1" s="2"/>
      <c r="F1" s="60"/>
      <c r="G1" s="60"/>
      <c r="H1" s="60"/>
      <c r="I1" s="3"/>
      <c r="J1" s="60"/>
      <c r="K1" s="2"/>
      <c r="L1" s="60"/>
      <c r="M1" s="2"/>
      <c r="N1" s="60"/>
      <c r="O1" s="2"/>
      <c r="P1" s="60"/>
      <c r="Q1" s="2"/>
      <c r="R1" s="60"/>
      <c r="S1" s="2"/>
      <c r="T1" s="60"/>
      <c r="U1" s="2"/>
      <c r="V1" s="60"/>
      <c r="W1" s="3"/>
      <c r="X1" s="60"/>
      <c r="Y1" s="2"/>
      <c r="Z1" s="60"/>
      <c r="AA1" s="60"/>
      <c r="AB1" s="60"/>
      <c r="AC1" s="60"/>
      <c r="AD1" s="60"/>
      <c r="AE1" s="60"/>
      <c r="AF1" s="60"/>
    </row>
    <row r="2" spans="1:32" ht="15.75" thickBot="1" x14ac:dyDescent="0.3">
      <c r="A2" s="60"/>
      <c r="B2" s="60"/>
      <c r="C2" s="15"/>
      <c r="D2" s="6"/>
      <c r="E2" s="15"/>
      <c r="F2" s="6"/>
      <c r="G2" s="6"/>
      <c r="H2" s="324" t="s">
        <v>29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62"/>
      <c r="AA2" s="60"/>
      <c r="AB2" s="60"/>
      <c r="AC2" s="60"/>
      <c r="AD2" s="60"/>
      <c r="AE2" s="60"/>
      <c r="AF2" s="60"/>
    </row>
    <row r="3" spans="1:32" ht="48" thickBot="1" x14ac:dyDescent="0.3">
      <c r="A3" s="60"/>
      <c r="B3" s="326" t="s">
        <v>31</v>
      </c>
      <c r="C3" s="327"/>
      <c r="D3" s="328"/>
      <c r="E3" s="34"/>
      <c r="F3" s="51" t="s">
        <v>32</v>
      </c>
      <c r="G3" s="11"/>
      <c r="H3" s="81" t="s">
        <v>33</v>
      </c>
      <c r="I3" s="82"/>
      <c r="J3" s="83" t="s">
        <v>77</v>
      </c>
      <c r="K3" s="82"/>
      <c r="L3" s="84" t="s">
        <v>64</v>
      </c>
      <c r="M3" s="82"/>
      <c r="N3" s="85" t="s">
        <v>65</v>
      </c>
      <c r="O3" s="82"/>
      <c r="P3" s="86" t="s">
        <v>67</v>
      </c>
      <c r="Q3" s="82"/>
      <c r="R3" s="87" t="s">
        <v>68</v>
      </c>
      <c r="S3" s="82"/>
      <c r="T3" s="88" t="s">
        <v>69</v>
      </c>
      <c r="U3" s="82"/>
      <c r="V3" s="89" t="s">
        <v>174</v>
      </c>
      <c r="W3" s="82"/>
      <c r="X3" s="265" t="s">
        <v>70</v>
      </c>
      <c r="Y3" s="82"/>
      <c r="Z3" s="312" t="s">
        <v>27</v>
      </c>
      <c r="AA3" s="60"/>
      <c r="AB3" s="60"/>
      <c r="AC3" s="60"/>
      <c r="AD3" s="60"/>
      <c r="AE3" s="60"/>
      <c r="AF3" s="60"/>
    </row>
    <row r="4" spans="1:32" ht="16.5" thickBot="1" x14ac:dyDescent="0.3">
      <c r="A4" s="60"/>
      <c r="B4" s="5"/>
      <c r="C4" s="8"/>
      <c r="D4" s="19"/>
      <c r="E4" s="34"/>
      <c r="F4" s="19"/>
      <c r="G4" s="11"/>
      <c r="H4" s="19"/>
      <c r="I4" s="33"/>
      <c r="J4" s="19"/>
      <c r="K4" s="34"/>
      <c r="L4" s="19"/>
      <c r="M4" s="34"/>
      <c r="N4" s="19"/>
      <c r="O4" s="34"/>
      <c r="P4" s="19"/>
      <c r="Q4" s="34"/>
      <c r="R4" s="19"/>
      <c r="S4" s="34"/>
      <c r="T4" s="19"/>
      <c r="U4" s="34"/>
      <c r="V4" s="19"/>
      <c r="W4" s="33"/>
      <c r="X4" s="19"/>
      <c r="Y4" s="34"/>
      <c r="Z4" s="19"/>
      <c r="AA4" s="60"/>
      <c r="AB4" s="60"/>
      <c r="AC4" s="60"/>
      <c r="AD4" s="60"/>
      <c r="AE4" s="60"/>
      <c r="AF4" s="60"/>
    </row>
    <row r="5" spans="1:32" ht="15.75" x14ac:dyDescent="0.25">
      <c r="A5" s="313">
        <v>1</v>
      </c>
      <c r="B5" s="133" t="s">
        <v>176</v>
      </c>
      <c r="C5" s="33"/>
      <c r="D5" s="139" t="s">
        <v>175</v>
      </c>
      <c r="E5" s="20"/>
      <c r="F5" s="55" t="s">
        <v>137</v>
      </c>
      <c r="G5" s="31"/>
      <c r="H5" s="67" t="s">
        <v>103</v>
      </c>
      <c r="I5" s="20"/>
      <c r="J5" s="44" t="s">
        <v>97</v>
      </c>
      <c r="K5" s="33"/>
      <c r="L5" s="55" t="s">
        <v>80</v>
      </c>
      <c r="M5" s="20"/>
      <c r="N5" s="16" t="s">
        <v>89</v>
      </c>
      <c r="O5" s="33"/>
      <c r="P5" s="80" t="s">
        <v>190</v>
      </c>
      <c r="Q5" s="42"/>
      <c r="R5" s="282" t="s">
        <v>220</v>
      </c>
      <c r="S5" s="135"/>
      <c r="T5" s="96" t="s">
        <v>163</v>
      </c>
      <c r="U5" s="33"/>
      <c r="V5" s="120" t="s">
        <v>132</v>
      </c>
      <c r="W5" s="20"/>
      <c r="X5" s="266" t="s">
        <v>164</v>
      </c>
      <c r="Y5" s="33"/>
      <c r="Z5" s="104" t="s">
        <v>128</v>
      </c>
      <c r="AA5" s="60"/>
      <c r="AB5" s="60"/>
      <c r="AC5" s="60"/>
      <c r="AD5" s="60"/>
      <c r="AE5" s="60"/>
      <c r="AF5" s="60"/>
    </row>
    <row r="6" spans="1:32" ht="47.25" x14ac:dyDescent="0.25">
      <c r="A6" s="313"/>
      <c r="B6" s="66" t="s">
        <v>28</v>
      </c>
      <c r="C6" s="33"/>
      <c r="D6" s="45" t="s">
        <v>34</v>
      </c>
      <c r="E6" s="20"/>
      <c r="F6" s="56" t="s">
        <v>43</v>
      </c>
      <c r="G6" s="31"/>
      <c r="H6" s="73" t="s">
        <v>35</v>
      </c>
      <c r="I6" s="31"/>
      <c r="J6" s="45" t="s">
        <v>3</v>
      </c>
      <c r="K6" s="33"/>
      <c r="L6" s="56" t="s">
        <v>51</v>
      </c>
      <c r="M6" s="20"/>
      <c r="N6" s="13" t="s">
        <v>52</v>
      </c>
      <c r="O6" s="33"/>
      <c r="P6" s="77" t="s">
        <v>8</v>
      </c>
      <c r="Q6" s="33"/>
      <c r="R6" s="283" t="s">
        <v>9</v>
      </c>
      <c r="S6" s="33"/>
      <c r="T6" s="97" t="s">
        <v>61</v>
      </c>
      <c r="U6" s="33"/>
      <c r="V6" s="118" t="s">
        <v>12</v>
      </c>
      <c r="W6" s="20"/>
      <c r="X6" s="267" t="s">
        <v>13</v>
      </c>
      <c r="Y6" s="33"/>
      <c r="Z6" s="119" t="s">
        <v>14</v>
      </c>
      <c r="AA6" s="60"/>
      <c r="AB6" s="60" t="s">
        <v>92</v>
      </c>
      <c r="AC6" s="69">
        <f>P7+R12</f>
        <v>417513372</v>
      </c>
      <c r="AD6" s="69">
        <v>478879536</v>
      </c>
      <c r="AE6" s="60"/>
      <c r="AF6" s="60"/>
    </row>
    <row r="7" spans="1:32" ht="15.75" x14ac:dyDescent="0.25">
      <c r="A7" s="313"/>
      <c r="B7" s="76">
        <v>1966378100</v>
      </c>
      <c r="C7" s="35"/>
      <c r="D7" s="76">
        <v>12013400</v>
      </c>
      <c r="E7" s="22"/>
      <c r="F7" s="50">
        <v>60000000</v>
      </c>
      <c r="G7" s="31"/>
      <c r="H7" s="76">
        <v>740653064</v>
      </c>
      <c r="I7" s="35"/>
      <c r="J7" s="46">
        <v>100000000</v>
      </c>
      <c r="K7" s="38"/>
      <c r="L7" s="131">
        <v>1000000</v>
      </c>
      <c r="M7" s="22"/>
      <c r="N7" s="47">
        <v>50000000</v>
      </c>
      <c r="O7" s="21"/>
      <c r="P7" s="78">
        <v>377525457</v>
      </c>
      <c r="Q7" s="22"/>
      <c r="R7" s="284">
        <v>35245124</v>
      </c>
      <c r="S7" s="22"/>
      <c r="T7" s="174">
        <v>50000000</v>
      </c>
      <c r="U7" s="22"/>
      <c r="V7" s="166">
        <v>99687580</v>
      </c>
      <c r="W7" s="22"/>
      <c r="X7" s="268">
        <v>88182326</v>
      </c>
      <c r="Y7" s="30"/>
      <c r="Z7" s="103">
        <v>5000000</v>
      </c>
      <c r="AA7" s="60"/>
      <c r="AB7" s="60" t="s">
        <v>91</v>
      </c>
      <c r="AC7" s="69">
        <f>P12+P17+R7+R17+R22+X7+X12</f>
        <v>294139127</v>
      </c>
      <c r="AD7" s="69">
        <v>457905899.90427172</v>
      </c>
      <c r="AE7" s="60"/>
      <c r="AF7" s="60"/>
    </row>
    <row r="8" spans="1:32" ht="16.5" thickBot="1" x14ac:dyDescent="0.3">
      <c r="A8" s="313"/>
      <c r="B8" s="65" t="s">
        <v>157</v>
      </c>
      <c r="C8" s="23"/>
      <c r="D8" s="65" t="s">
        <v>139</v>
      </c>
      <c r="E8" s="23"/>
      <c r="F8" s="17"/>
      <c r="G8" s="31"/>
      <c r="H8" s="74" t="s">
        <v>98</v>
      </c>
      <c r="I8" s="32"/>
      <c r="J8" s="237">
        <v>1547.1254409307508</v>
      </c>
      <c r="K8" s="30"/>
      <c r="L8" s="57" t="s">
        <v>81</v>
      </c>
      <c r="M8" s="23"/>
      <c r="N8" s="52"/>
      <c r="O8" s="23"/>
      <c r="P8" s="79" t="s">
        <v>262</v>
      </c>
      <c r="Q8" s="23"/>
      <c r="R8" s="285" t="s">
        <v>110</v>
      </c>
      <c r="S8" s="23"/>
      <c r="T8" s="161">
        <v>641.02564102564099</v>
      </c>
      <c r="U8" s="23"/>
      <c r="V8" s="102" t="s">
        <v>183</v>
      </c>
      <c r="W8" s="23"/>
      <c r="X8" s="269" t="s">
        <v>115</v>
      </c>
      <c r="Y8" s="30"/>
      <c r="Z8" s="105"/>
      <c r="AA8" s="60"/>
      <c r="AB8" s="60"/>
      <c r="AC8" s="60"/>
      <c r="AD8" s="60"/>
      <c r="AE8" s="60"/>
      <c r="AF8" s="60"/>
    </row>
    <row r="9" spans="1:32" ht="16.5" thickBot="1" x14ac:dyDescent="0.3">
      <c r="A9" s="281"/>
      <c r="B9" s="23"/>
      <c r="C9" s="23"/>
      <c r="D9" s="23"/>
      <c r="E9" s="23"/>
      <c r="F9" s="30"/>
      <c r="G9" s="23"/>
      <c r="H9" s="32"/>
      <c r="I9" s="32"/>
      <c r="J9" s="30"/>
      <c r="K9" s="30"/>
      <c r="L9" s="23"/>
      <c r="M9" s="23"/>
      <c r="N9" s="60"/>
      <c r="O9" s="23"/>
      <c r="P9" s="23"/>
      <c r="Q9" s="23"/>
      <c r="R9" s="286"/>
      <c r="S9" s="23"/>
      <c r="T9" s="23"/>
      <c r="U9" s="23"/>
      <c r="V9" s="23"/>
      <c r="W9" s="23"/>
      <c r="X9" s="30"/>
      <c r="Y9" s="30"/>
      <c r="Z9" s="33"/>
      <c r="AA9" s="60"/>
      <c r="AB9" s="60"/>
      <c r="AC9" s="60"/>
      <c r="AD9" s="60"/>
      <c r="AE9" s="60"/>
      <c r="AF9" s="60"/>
    </row>
    <row r="10" spans="1:32" ht="15.75" x14ac:dyDescent="0.25">
      <c r="A10" s="313">
        <f>A5+1</f>
        <v>2</v>
      </c>
      <c r="B10" s="133" t="s">
        <v>177</v>
      </c>
      <c r="C10" s="23"/>
      <c r="D10" s="139" t="s">
        <v>175</v>
      </c>
      <c r="E10" s="23"/>
      <c r="F10" s="54" t="s">
        <v>137</v>
      </c>
      <c r="G10" s="31"/>
      <c r="H10" s="67" t="s">
        <v>103</v>
      </c>
      <c r="I10" s="32"/>
      <c r="J10" s="121" t="s">
        <v>76</v>
      </c>
      <c r="K10" s="30"/>
      <c r="L10" s="23"/>
      <c r="M10" s="23"/>
      <c r="N10" s="16" t="s">
        <v>104</v>
      </c>
      <c r="O10" s="23"/>
      <c r="P10" s="297" t="s">
        <v>233</v>
      </c>
      <c r="Q10" s="23"/>
      <c r="R10" s="282" t="s">
        <v>224</v>
      </c>
      <c r="S10" s="23"/>
      <c r="T10" s="173"/>
      <c r="U10" s="23"/>
      <c r="V10" s="28" t="s">
        <v>131</v>
      </c>
      <c r="W10" s="23"/>
      <c r="X10" s="266" t="s">
        <v>164</v>
      </c>
      <c r="Y10" s="30"/>
      <c r="Z10" s="104" t="s">
        <v>128</v>
      </c>
      <c r="AA10" s="60"/>
      <c r="AB10" s="60"/>
      <c r="AC10" s="60"/>
      <c r="AD10" s="60"/>
      <c r="AE10" s="60"/>
      <c r="AF10" s="60"/>
    </row>
    <row r="11" spans="1:32" ht="47.25" x14ac:dyDescent="0.25">
      <c r="A11" s="313"/>
      <c r="B11" s="73" t="s">
        <v>90</v>
      </c>
      <c r="C11" s="20"/>
      <c r="D11" s="45" t="s">
        <v>0</v>
      </c>
      <c r="E11" s="20"/>
      <c r="F11" s="45" t="s">
        <v>44</v>
      </c>
      <c r="G11" s="31"/>
      <c r="H11" s="66" t="s">
        <v>36</v>
      </c>
      <c r="I11" s="33"/>
      <c r="J11" s="24" t="s">
        <v>74</v>
      </c>
      <c r="K11" s="33"/>
      <c r="L11" s="20"/>
      <c r="M11" s="20"/>
      <c r="N11" s="13" t="s">
        <v>53</v>
      </c>
      <c r="O11" s="20"/>
      <c r="P11" s="227" t="s">
        <v>7</v>
      </c>
      <c r="Q11" s="33"/>
      <c r="R11" s="283" t="s">
        <v>11</v>
      </c>
      <c r="S11" s="20"/>
      <c r="T11" s="138"/>
      <c r="U11" s="20"/>
      <c r="V11" s="29" t="s">
        <v>62</v>
      </c>
      <c r="W11" s="20"/>
      <c r="X11" s="267" t="s">
        <v>63</v>
      </c>
      <c r="Y11" s="33"/>
      <c r="Z11" s="119" t="s">
        <v>15</v>
      </c>
      <c r="AA11" s="60"/>
      <c r="AB11" s="60"/>
      <c r="AC11" s="60"/>
      <c r="AD11" s="60"/>
      <c r="AE11" s="60"/>
      <c r="AF11" s="60"/>
    </row>
    <row r="12" spans="1:32" ht="15.75" x14ac:dyDescent="0.25">
      <c r="A12" s="313"/>
      <c r="B12" s="76">
        <v>427473500</v>
      </c>
      <c r="C12" s="22"/>
      <c r="D12" s="76">
        <v>14133414</v>
      </c>
      <c r="E12" s="22"/>
      <c r="F12" s="47">
        <v>24770000</v>
      </c>
      <c r="G12" s="31"/>
      <c r="H12" s="76">
        <v>4812039.6226415094</v>
      </c>
      <c r="I12" s="22"/>
      <c r="J12" s="125"/>
      <c r="K12" s="39"/>
      <c r="L12" s="22"/>
      <c r="M12" s="22"/>
      <c r="N12" s="47">
        <v>12515338</v>
      </c>
      <c r="O12" s="21"/>
      <c r="P12" s="298">
        <v>13389283</v>
      </c>
      <c r="Q12" s="22"/>
      <c r="R12" s="284">
        <v>39987915</v>
      </c>
      <c r="S12" s="22"/>
      <c r="T12" s="22"/>
      <c r="U12" s="22"/>
      <c r="V12" s="130"/>
      <c r="W12" s="22"/>
      <c r="X12" s="268">
        <v>29433962</v>
      </c>
      <c r="Y12" s="33"/>
      <c r="Z12" s="103">
        <v>5000000</v>
      </c>
      <c r="AA12" s="60"/>
      <c r="AB12" s="60"/>
      <c r="AC12" s="60"/>
      <c r="AD12" s="60"/>
      <c r="AE12" s="60"/>
      <c r="AF12" s="60"/>
    </row>
    <row r="13" spans="1:32" ht="16.5" thickBot="1" x14ac:dyDescent="0.3">
      <c r="A13" s="313"/>
      <c r="B13" s="65" t="s">
        <v>149</v>
      </c>
      <c r="C13" s="23"/>
      <c r="D13" s="65" t="s">
        <v>141</v>
      </c>
      <c r="E13" s="23"/>
      <c r="F13" s="112"/>
      <c r="G13" s="31"/>
      <c r="H13" s="75" t="s">
        <v>99</v>
      </c>
      <c r="I13" s="23"/>
      <c r="J13" s="26"/>
      <c r="K13" s="30"/>
      <c r="L13" s="23"/>
      <c r="M13" s="23"/>
      <c r="N13" s="72" t="s">
        <v>207</v>
      </c>
      <c r="O13" s="23"/>
      <c r="P13" s="228" t="s">
        <v>109</v>
      </c>
      <c r="Q13" s="23"/>
      <c r="R13" s="285" t="s">
        <v>111</v>
      </c>
      <c r="S13" s="23"/>
      <c r="T13" s="23"/>
      <c r="U13" s="23"/>
      <c r="V13" s="25"/>
      <c r="W13" s="23"/>
      <c r="X13" s="269" t="s">
        <v>188</v>
      </c>
      <c r="Y13" s="33"/>
      <c r="Z13" s="106"/>
      <c r="AA13" s="60"/>
      <c r="AB13" s="60"/>
      <c r="AC13" s="60"/>
      <c r="AD13" s="60"/>
      <c r="AE13" s="60"/>
      <c r="AF13" s="60"/>
    </row>
    <row r="14" spans="1:32" ht="16.5" thickBot="1" x14ac:dyDescent="0.3">
      <c r="A14" s="37"/>
      <c r="B14" s="23"/>
      <c r="C14" s="23"/>
      <c r="D14" s="23"/>
      <c r="E14" s="23"/>
      <c r="F14" s="23"/>
      <c r="G14" s="23"/>
      <c r="H14" s="23"/>
      <c r="I14" s="23"/>
      <c r="J14" s="30"/>
      <c r="K14" s="30"/>
      <c r="L14" s="23"/>
      <c r="M14" s="23"/>
      <c r="N14" s="23"/>
      <c r="O14" s="23"/>
      <c r="P14" s="286"/>
      <c r="Q14" s="23"/>
      <c r="R14" s="286"/>
      <c r="S14" s="23"/>
      <c r="T14" s="23"/>
      <c r="U14" s="23"/>
      <c r="V14" s="23"/>
      <c r="W14" s="23"/>
      <c r="X14" s="33"/>
      <c r="Y14" s="33"/>
      <c r="Z14" s="30"/>
      <c r="AA14" s="2"/>
      <c r="AB14" s="2"/>
      <c r="AC14" s="2"/>
      <c r="AD14" s="2"/>
      <c r="AE14" s="2"/>
      <c r="AF14" s="2"/>
    </row>
    <row r="15" spans="1:32" ht="31.5" x14ac:dyDescent="0.25">
      <c r="A15" s="313">
        <f>A10+1</f>
        <v>3</v>
      </c>
      <c r="B15" s="181" t="s">
        <v>175</v>
      </c>
      <c r="C15" s="23"/>
      <c r="D15" s="139" t="s">
        <v>175</v>
      </c>
      <c r="E15" s="23"/>
      <c r="F15" s="44" t="s">
        <v>137</v>
      </c>
      <c r="G15" s="31"/>
      <c r="H15" s="23"/>
      <c r="I15" s="23"/>
      <c r="J15" s="121" t="s">
        <v>76</v>
      </c>
      <c r="K15" s="30"/>
      <c r="L15" s="23"/>
      <c r="M15" s="23"/>
      <c r="N15" s="16" t="s">
        <v>105</v>
      </c>
      <c r="O15" s="23"/>
      <c r="P15" s="297" t="s">
        <v>234</v>
      </c>
      <c r="Q15" s="23"/>
      <c r="R15" s="282" t="s">
        <v>223</v>
      </c>
      <c r="S15" s="23"/>
      <c r="T15" s="23"/>
      <c r="U15" s="23"/>
      <c r="V15" s="23"/>
      <c r="W15" s="23"/>
      <c r="X15" s="266" t="s">
        <v>126</v>
      </c>
      <c r="Y15" s="33"/>
      <c r="Z15" s="104" t="s">
        <v>128</v>
      </c>
      <c r="AA15" s="60"/>
      <c r="AB15" s="60"/>
      <c r="AC15" s="60"/>
      <c r="AD15" s="60"/>
      <c r="AE15" s="60"/>
      <c r="AF15" s="60"/>
    </row>
    <row r="16" spans="1:32" ht="63" x14ac:dyDescent="0.25">
      <c r="A16" s="313">
        <f>A10+1</f>
        <v>3</v>
      </c>
      <c r="B16" s="100" t="s">
        <v>58</v>
      </c>
      <c r="C16" s="33"/>
      <c r="D16" s="45" t="s">
        <v>37</v>
      </c>
      <c r="E16" s="20"/>
      <c r="F16" s="12" t="s">
        <v>45</v>
      </c>
      <c r="G16" s="31"/>
      <c r="H16" s="70"/>
      <c r="I16" s="20"/>
      <c r="J16" s="29" t="s">
        <v>66</v>
      </c>
      <c r="K16" s="20"/>
      <c r="L16" s="20"/>
      <c r="M16" s="20"/>
      <c r="N16" s="13" t="s">
        <v>173</v>
      </c>
      <c r="O16" s="20"/>
      <c r="P16" s="227" t="s">
        <v>55</v>
      </c>
      <c r="Q16" s="20"/>
      <c r="R16" s="283" t="s">
        <v>57</v>
      </c>
      <c r="S16" s="20"/>
      <c r="T16" s="20"/>
      <c r="U16" s="20"/>
      <c r="V16" s="20"/>
      <c r="W16" s="20"/>
      <c r="X16" s="267" t="s">
        <v>118</v>
      </c>
      <c r="Y16" s="33"/>
      <c r="Z16" s="119" t="s">
        <v>16</v>
      </c>
      <c r="AA16" s="60"/>
      <c r="AB16" s="60"/>
      <c r="AC16" s="60"/>
      <c r="AD16" s="60"/>
      <c r="AE16" s="60"/>
      <c r="AF16" s="60"/>
    </row>
    <row r="17" spans="1:32" ht="15.75" x14ac:dyDescent="0.25">
      <c r="A17" s="313"/>
      <c r="B17" s="99">
        <v>85494700</v>
      </c>
      <c r="C17" s="22"/>
      <c r="D17" s="76">
        <v>14133414</v>
      </c>
      <c r="E17" s="22"/>
      <c r="F17" s="50">
        <v>21215280</v>
      </c>
      <c r="G17" s="31"/>
      <c r="H17" s="22"/>
      <c r="I17" s="22"/>
      <c r="J17" s="125"/>
      <c r="K17" s="39"/>
      <c r="L17" s="22"/>
      <c r="M17" s="22"/>
      <c r="N17" s="47">
        <v>3435429</v>
      </c>
      <c r="O17" s="21"/>
      <c r="P17" s="78">
        <v>20418406</v>
      </c>
      <c r="Q17" s="22"/>
      <c r="R17" s="284">
        <v>671384</v>
      </c>
      <c r="S17" s="22"/>
      <c r="T17" s="22"/>
      <c r="U17" s="22"/>
      <c r="V17" s="22"/>
      <c r="W17" s="22"/>
      <c r="X17" s="268">
        <v>84331305</v>
      </c>
      <c r="Y17" s="33"/>
      <c r="Z17" s="103">
        <v>10000000</v>
      </c>
      <c r="AA17" s="60"/>
      <c r="AB17" s="60"/>
      <c r="AC17" s="60"/>
      <c r="AD17" s="60"/>
      <c r="AE17" s="60"/>
      <c r="AF17" s="60"/>
    </row>
    <row r="18" spans="1:32" ht="16.5" thickBot="1" x14ac:dyDescent="0.3">
      <c r="A18" s="313"/>
      <c r="B18" s="98" t="s">
        <v>158</v>
      </c>
      <c r="C18" s="22"/>
      <c r="D18" s="111" t="s">
        <v>140</v>
      </c>
      <c r="E18" s="22"/>
      <c r="F18" s="48"/>
      <c r="G18" s="31"/>
      <c r="H18" s="22"/>
      <c r="I18" s="22"/>
      <c r="J18" s="127"/>
      <c r="K18" s="39"/>
      <c r="L18" s="22"/>
      <c r="M18" s="22"/>
      <c r="N18" s="72" t="s">
        <v>209</v>
      </c>
      <c r="O18" s="21"/>
      <c r="P18" s="79" t="s">
        <v>107</v>
      </c>
      <c r="Q18" s="22"/>
      <c r="R18" s="285" t="s">
        <v>112</v>
      </c>
      <c r="S18" s="22"/>
      <c r="T18" s="22"/>
      <c r="U18" s="22"/>
      <c r="V18" s="22"/>
      <c r="W18" s="22"/>
      <c r="X18" s="269" t="s">
        <v>125</v>
      </c>
      <c r="Y18" s="33"/>
      <c r="Z18" s="108"/>
      <c r="AA18" s="60"/>
      <c r="AB18" s="60"/>
      <c r="AC18" s="60"/>
      <c r="AD18" s="60"/>
      <c r="AE18" s="60"/>
      <c r="AF18" s="60"/>
    </row>
    <row r="19" spans="1:32" ht="16.5" thickBot="1" x14ac:dyDescent="0.3">
      <c r="A19" s="113"/>
      <c r="B19" s="22"/>
      <c r="C19" s="22"/>
      <c r="D19" s="22"/>
      <c r="E19" s="22"/>
      <c r="F19" s="39"/>
      <c r="G19" s="23"/>
      <c r="H19" s="22"/>
      <c r="I19" s="22"/>
      <c r="J19" s="39"/>
      <c r="K19" s="39"/>
      <c r="L19" s="22"/>
      <c r="M19" s="22"/>
      <c r="N19" s="23"/>
      <c r="O19" s="21"/>
      <c r="P19" s="22"/>
      <c r="Q19" s="22"/>
      <c r="R19" s="287"/>
      <c r="S19" s="22"/>
      <c r="T19" s="22"/>
      <c r="U19" s="22"/>
      <c r="V19" s="22"/>
      <c r="W19" s="22"/>
      <c r="X19" s="33"/>
      <c r="Y19" s="33"/>
      <c r="Z19" s="21"/>
      <c r="AA19" s="60"/>
      <c r="AB19" s="60"/>
      <c r="AC19" s="60"/>
      <c r="AD19" s="60"/>
      <c r="AE19" s="60"/>
      <c r="AF19" s="60"/>
    </row>
    <row r="20" spans="1:32" ht="31.5" x14ac:dyDescent="0.25">
      <c r="A20" s="313">
        <f>A15+1</f>
        <v>4</v>
      </c>
      <c r="B20" s="139" t="s">
        <v>175</v>
      </c>
      <c r="C20" s="23"/>
      <c r="D20" s="139" t="s">
        <v>175</v>
      </c>
      <c r="E20" s="23"/>
      <c r="F20" s="55" t="s">
        <v>136</v>
      </c>
      <c r="G20" s="31"/>
      <c r="H20" s="23"/>
      <c r="I20" s="23"/>
      <c r="J20" s="121" t="s">
        <v>76</v>
      </c>
      <c r="K20" s="30"/>
      <c r="L20" s="23"/>
      <c r="M20" s="23"/>
      <c r="N20" s="28" t="s">
        <v>106</v>
      </c>
      <c r="O20" s="23"/>
      <c r="P20" s="121" t="s">
        <v>106</v>
      </c>
      <c r="Q20" s="23"/>
      <c r="R20" s="282" t="s">
        <v>216</v>
      </c>
      <c r="S20" s="23"/>
      <c r="T20" s="23"/>
      <c r="U20" s="23"/>
      <c r="V20" s="23"/>
      <c r="W20" s="23"/>
      <c r="X20" s="121" t="s">
        <v>126</v>
      </c>
      <c r="Y20" s="33"/>
      <c r="Z20" s="107">
        <v>6</v>
      </c>
      <c r="AA20" s="60"/>
      <c r="AB20" s="60"/>
      <c r="AC20" s="60"/>
      <c r="AD20" s="60"/>
      <c r="AE20" s="60"/>
      <c r="AF20" s="60"/>
    </row>
    <row r="21" spans="1:32" ht="63" x14ac:dyDescent="0.25">
      <c r="A21" s="313">
        <f>A15+1</f>
        <v>4</v>
      </c>
      <c r="B21" s="45" t="s">
        <v>41</v>
      </c>
      <c r="C21" s="20"/>
      <c r="D21" s="45" t="s">
        <v>1</v>
      </c>
      <c r="E21" s="20"/>
      <c r="F21" s="58" t="s">
        <v>46</v>
      </c>
      <c r="G21" s="31"/>
      <c r="H21" s="20"/>
      <c r="I21" s="20"/>
      <c r="J21" s="29" t="s">
        <v>78</v>
      </c>
      <c r="K21" s="20"/>
      <c r="L21" s="20"/>
      <c r="M21" s="20"/>
      <c r="N21" s="29" t="s">
        <v>54</v>
      </c>
      <c r="O21" s="20"/>
      <c r="P21" s="24" t="s">
        <v>56</v>
      </c>
      <c r="Q21" s="20"/>
      <c r="R21" s="283" t="s">
        <v>10</v>
      </c>
      <c r="S21" s="20"/>
      <c r="T21" s="20"/>
      <c r="U21" s="20"/>
      <c r="V21" s="20"/>
      <c r="W21" s="20"/>
      <c r="X21" s="24" t="s">
        <v>117</v>
      </c>
      <c r="Y21" s="33"/>
      <c r="Z21" s="264" t="s">
        <v>71</v>
      </c>
      <c r="AA21" s="60"/>
      <c r="AB21" s="60"/>
      <c r="AC21" s="60"/>
      <c r="AD21" s="60"/>
      <c r="AE21" s="60"/>
      <c r="AF21" s="60"/>
    </row>
    <row r="22" spans="1:32" ht="15.75" x14ac:dyDescent="0.25">
      <c r="A22" s="313"/>
      <c r="B22" s="76">
        <v>85494700</v>
      </c>
      <c r="C22" s="22"/>
      <c r="D22" s="76">
        <v>197825201</v>
      </c>
      <c r="E22" s="22"/>
      <c r="F22" s="131">
        <v>4800000</v>
      </c>
      <c r="G22" s="31"/>
      <c r="H22" s="22"/>
      <c r="I22" s="22"/>
      <c r="J22" s="125"/>
      <c r="K22" s="39"/>
      <c r="L22" s="22"/>
      <c r="M22" s="22"/>
      <c r="N22" s="125"/>
      <c r="O22" s="21"/>
      <c r="P22" s="125"/>
      <c r="Q22" s="22"/>
      <c r="R22" s="284">
        <v>106798642</v>
      </c>
      <c r="S22" s="22"/>
      <c r="T22" s="22"/>
      <c r="U22" s="22"/>
      <c r="V22" s="22"/>
      <c r="W22" s="22"/>
      <c r="X22" s="125">
        <v>0</v>
      </c>
      <c r="Y22" s="33"/>
      <c r="Z22" s="103">
        <v>38461538.461538464</v>
      </c>
      <c r="AA22" s="167"/>
      <c r="AB22" s="60"/>
      <c r="AC22" s="60"/>
      <c r="AD22" s="60"/>
      <c r="AE22" s="60"/>
      <c r="AF22" s="60"/>
    </row>
    <row r="23" spans="1:32" ht="16.5" thickBot="1" x14ac:dyDescent="0.3">
      <c r="A23" s="313"/>
      <c r="B23" s="65" t="s">
        <v>147</v>
      </c>
      <c r="C23" s="23"/>
      <c r="D23" s="65" t="s">
        <v>142</v>
      </c>
      <c r="E23" s="23"/>
      <c r="F23" s="59"/>
      <c r="G23" s="31"/>
      <c r="H23" s="23"/>
      <c r="I23" s="23"/>
      <c r="J23" s="128"/>
      <c r="K23" s="40"/>
      <c r="L23" s="23"/>
      <c r="M23" s="23"/>
      <c r="N23" s="26"/>
      <c r="O23" s="23"/>
      <c r="P23" s="26"/>
      <c r="Q23" s="23"/>
      <c r="R23" s="285" t="s">
        <v>186</v>
      </c>
      <c r="S23" s="23"/>
      <c r="T23" s="23"/>
      <c r="U23" s="23"/>
      <c r="V23" s="23"/>
      <c r="W23" s="23"/>
      <c r="X23" s="26"/>
      <c r="Y23" s="33"/>
      <c r="Z23" s="109"/>
      <c r="AA23" s="60"/>
      <c r="AB23" s="60"/>
      <c r="AC23" s="60"/>
      <c r="AD23" s="60"/>
      <c r="AE23" s="60"/>
      <c r="AF23" s="60"/>
    </row>
    <row r="24" spans="1:32" ht="16.5" thickBot="1" x14ac:dyDescent="0.3">
      <c r="A24" s="37"/>
      <c r="B24" s="23"/>
      <c r="C24" s="23"/>
      <c r="D24" s="23"/>
      <c r="E24" s="23"/>
      <c r="F24" s="23"/>
      <c r="G24" s="23"/>
      <c r="H24" s="23"/>
      <c r="I24" s="23"/>
      <c r="J24" s="40"/>
      <c r="K24" s="40"/>
      <c r="L24" s="23"/>
      <c r="M24" s="23"/>
      <c r="N24" s="21"/>
      <c r="O24" s="23"/>
      <c r="P24" s="23"/>
      <c r="Q24" s="23"/>
      <c r="R24" s="286" t="s">
        <v>20</v>
      </c>
      <c r="S24" s="23"/>
      <c r="T24" s="23"/>
      <c r="U24" s="23"/>
      <c r="V24" s="23"/>
      <c r="W24" s="23"/>
      <c r="X24" s="33"/>
      <c r="Y24" s="33"/>
      <c r="Z24" s="3"/>
      <c r="AA24" s="2"/>
      <c r="AB24" s="2"/>
      <c r="AC24" s="2"/>
      <c r="AD24" s="2"/>
      <c r="AE24" s="2"/>
      <c r="AF24" s="2"/>
    </row>
    <row r="25" spans="1:32" ht="15.75" x14ac:dyDescent="0.25">
      <c r="A25" s="313">
        <f>A20+1</f>
        <v>5</v>
      </c>
      <c r="B25" s="139" t="s">
        <v>175</v>
      </c>
      <c r="C25" s="23"/>
      <c r="D25" s="139" t="s">
        <v>175</v>
      </c>
      <c r="E25" s="23"/>
      <c r="F25" s="55" t="s">
        <v>136</v>
      </c>
      <c r="G25" s="31"/>
      <c r="H25" s="23"/>
      <c r="I25" s="23"/>
      <c r="J25" s="121" t="s">
        <v>86</v>
      </c>
      <c r="K25" s="40"/>
      <c r="L25" s="23"/>
      <c r="M25" s="23"/>
      <c r="N25" s="16" t="s">
        <v>101</v>
      </c>
      <c r="O25" s="23"/>
      <c r="P25" s="80" t="s">
        <v>189</v>
      </c>
      <c r="Q25" s="23"/>
      <c r="R25" s="282" t="s">
        <v>225</v>
      </c>
      <c r="S25" s="23"/>
      <c r="T25" s="23"/>
      <c r="U25" s="23"/>
      <c r="V25" s="23"/>
      <c r="W25" s="23"/>
      <c r="X25" s="121" t="s">
        <v>127</v>
      </c>
      <c r="Y25" s="33"/>
      <c r="Z25" s="110">
        <v>6</v>
      </c>
      <c r="AA25" s="60"/>
      <c r="AB25" s="60"/>
      <c r="AC25" s="60"/>
      <c r="AD25" s="60"/>
      <c r="AE25" s="60"/>
      <c r="AF25" s="60"/>
    </row>
    <row r="26" spans="1:32" ht="63" customHeight="1" x14ac:dyDescent="0.25">
      <c r="A26" s="313">
        <f>A20+1</f>
        <v>5</v>
      </c>
      <c r="B26" s="45" t="s">
        <v>42</v>
      </c>
      <c r="C26" s="20"/>
      <c r="D26" s="45" t="s">
        <v>38</v>
      </c>
      <c r="E26" s="20"/>
      <c r="F26" s="58" t="s">
        <v>47</v>
      </c>
      <c r="G26" s="31"/>
      <c r="H26" s="30"/>
      <c r="I26" s="30"/>
      <c r="J26" s="29" t="s">
        <v>50</v>
      </c>
      <c r="K26" s="20"/>
      <c r="L26" s="30"/>
      <c r="M26" s="30"/>
      <c r="N26" s="13" t="s">
        <v>5</v>
      </c>
      <c r="O26" s="20"/>
      <c r="P26" s="236" t="s">
        <v>185</v>
      </c>
      <c r="Q26" s="30"/>
      <c r="R26" s="283" t="s">
        <v>93</v>
      </c>
      <c r="S26" s="33"/>
      <c r="T26" s="30"/>
      <c r="U26" s="30"/>
      <c r="V26" s="30"/>
      <c r="W26" s="30"/>
      <c r="X26" s="24" t="s">
        <v>94</v>
      </c>
      <c r="Y26" s="33"/>
      <c r="Z26" s="119" t="s">
        <v>83</v>
      </c>
      <c r="AA26" s="60"/>
      <c r="AB26" s="60"/>
      <c r="AC26" s="60"/>
      <c r="AD26" s="60"/>
      <c r="AE26" s="60"/>
      <c r="AF26" s="60"/>
    </row>
    <row r="27" spans="1:32" ht="15.75" x14ac:dyDescent="0.25">
      <c r="A27" s="313"/>
      <c r="B27" s="76">
        <v>12012005.35</v>
      </c>
      <c r="C27" s="22"/>
      <c r="D27" s="76">
        <v>11159848</v>
      </c>
      <c r="E27" s="22"/>
      <c r="F27" s="131">
        <v>45000000</v>
      </c>
      <c r="G27" s="31"/>
      <c r="H27" s="22"/>
      <c r="I27" s="22"/>
      <c r="J27" s="125"/>
      <c r="K27" s="39"/>
      <c r="L27" s="22"/>
      <c r="M27" s="22"/>
      <c r="N27" s="289">
        <v>1298358</v>
      </c>
      <c r="O27" s="22"/>
      <c r="P27" s="78">
        <v>54152159</v>
      </c>
      <c r="Q27" s="22"/>
      <c r="R27" s="284">
        <v>12752289.915819883</v>
      </c>
      <c r="S27" s="22"/>
      <c r="T27" s="22"/>
      <c r="U27" s="22"/>
      <c r="V27" s="22"/>
      <c r="W27" s="22"/>
      <c r="X27" s="125"/>
      <c r="Y27" s="33"/>
      <c r="Z27" s="103">
        <v>4000000</v>
      </c>
      <c r="AA27" s="60"/>
      <c r="AB27" s="60"/>
      <c r="AC27" s="60"/>
      <c r="AD27" s="60"/>
      <c r="AE27" s="60"/>
      <c r="AF27" s="60"/>
    </row>
    <row r="28" spans="1:32" ht="16.5" thickBot="1" x14ac:dyDescent="0.3">
      <c r="A28" s="313"/>
      <c r="B28" s="65" t="s">
        <v>148</v>
      </c>
      <c r="C28" s="23"/>
      <c r="D28" s="65" t="s">
        <v>143</v>
      </c>
      <c r="E28" s="23"/>
      <c r="F28" s="59"/>
      <c r="G28" s="31"/>
      <c r="H28" s="23"/>
      <c r="I28" s="23"/>
      <c r="J28" s="128"/>
      <c r="K28" s="30"/>
      <c r="L28" s="23"/>
      <c r="M28" s="23"/>
      <c r="N28" s="71" t="s">
        <v>100</v>
      </c>
      <c r="O28" s="23"/>
      <c r="P28" s="79"/>
      <c r="Q28" s="23"/>
      <c r="R28" s="285" t="s">
        <v>114</v>
      </c>
      <c r="S28" s="23"/>
      <c r="T28" s="23"/>
      <c r="U28" s="23"/>
      <c r="V28" s="23"/>
      <c r="W28" s="23"/>
      <c r="X28" s="26"/>
      <c r="Y28" s="33"/>
      <c r="Z28" s="109"/>
      <c r="AA28" s="60"/>
      <c r="AB28" s="60"/>
      <c r="AC28" s="60"/>
      <c r="AD28" s="60"/>
      <c r="AE28" s="60"/>
      <c r="AF28" s="60"/>
    </row>
    <row r="29" spans="1:32" ht="16.5" thickBot="1" x14ac:dyDescent="0.3">
      <c r="A29" s="37"/>
      <c r="B29" s="23"/>
      <c r="C29" s="23"/>
      <c r="D29" s="23"/>
      <c r="E29" s="23"/>
      <c r="F29" s="23"/>
      <c r="G29" s="23"/>
      <c r="H29" s="23"/>
      <c r="I29" s="23"/>
      <c r="J29" s="30"/>
      <c r="K29" s="30"/>
      <c r="L29" s="23"/>
      <c r="M29" s="23"/>
      <c r="N29" s="286"/>
      <c r="O29" s="23"/>
      <c r="P29" s="23"/>
      <c r="Q29" s="23"/>
      <c r="R29" s="23"/>
      <c r="S29" s="23"/>
      <c r="T29" s="23"/>
      <c r="U29" s="23"/>
      <c r="V29" s="23"/>
      <c r="W29" s="23"/>
      <c r="X29" s="33"/>
      <c r="Y29" s="33"/>
      <c r="Z29" s="3"/>
      <c r="AA29" s="60"/>
      <c r="AB29" s="60"/>
      <c r="AC29" s="60"/>
      <c r="AD29" s="60"/>
      <c r="AE29" s="60"/>
      <c r="AF29" s="60"/>
    </row>
    <row r="30" spans="1:32" ht="31.5" x14ac:dyDescent="0.25">
      <c r="A30" s="320">
        <f>A25+1</f>
        <v>6</v>
      </c>
      <c r="B30" s="240" t="s">
        <v>192</v>
      </c>
      <c r="C30" s="23"/>
      <c r="D30" s="139" t="s">
        <v>175</v>
      </c>
      <c r="E30" s="23"/>
      <c r="F30" s="55" t="s">
        <v>136</v>
      </c>
      <c r="G30" s="31"/>
      <c r="H30" s="23"/>
      <c r="I30" s="23"/>
      <c r="J30" s="121" t="s">
        <v>84</v>
      </c>
      <c r="K30" s="30"/>
      <c r="L30" s="23"/>
      <c r="M30" s="23"/>
      <c r="N30" s="290" t="s">
        <v>226</v>
      </c>
      <c r="O30" s="23"/>
      <c r="P30" s="23"/>
      <c r="Q30" s="23"/>
      <c r="R30" s="121" t="s">
        <v>130</v>
      </c>
      <c r="S30" s="23"/>
      <c r="T30" s="23"/>
      <c r="U30" s="23"/>
      <c r="V30" s="23"/>
      <c r="W30" s="23"/>
      <c r="X30" s="121" t="s">
        <v>127</v>
      </c>
      <c r="Y30" s="33"/>
      <c r="Z30" s="3"/>
      <c r="AA30" s="60"/>
      <c r="AB30" s="60"/>
      <c r="AC30" s="60"/>
      <c r="AD30" s="60"/>
      <c r="AE30" s="60"/>
      <c r="AF30" s="60"/>
    </row>
    <row r="31" spans="1:32" ht="63" x14ac:dyDescent="0.25">
      <c r="A31" s="320">
        <f>A25+1</f>
        <v>6</v>
      </c>
      <c r="B31" s="227" t="s">
        <v>30</v>
      </c>
      <c r="C31" s="20"/>
      <c r="D31" s="45" t="s">
        <v>39</v>
      </c>
      <c r="E31" s="20"/>
      <c r="F31" s="58" t="s">
        <v>48</v>
      </c>
      <c r="G31" s="31"/>
      <c r="H31" s="20"/>
      <c r="I31" s="20"/>
      <c r="J31" s="29" t="s">
        <v>4</v>
      </c>
      <c r="K31" s="20"/>
      <c r="L31" s="20"/>
      <c r="M31" s="20"/>
      <c r="N31" s="13" t="s">
        <v>6</v>
      </c>
      <c r="O31" s="20"/>
      <c r="P31" s="20"/>
      <c r="Q31" s="20"/>
      <c r="R31" s="24" t="s">
        <v>59</v>
      </c>
      <c r="S31" s="20"/>
      <c r="T31" s="20"/>
      <c r="U31" s="20"/>
      <c r="V31" s="20"/>
      <c r="W31" s="20"/>
      <c r="X31" s="24" t="s">
        <v>95</v>
      </c>
      <c r="Y31" s="33"/>
      <c r="Z31" s="61"/>
      <c r="AA31" s="60"/>
      <c r="AB31" s="60"/>
      <c r="AC31" s="60"/>
      <c r="AD31" s="262"/>
      <c r="AE31" s="60"/>
      <c r="AF31" s="60"/>
    </row>
    <row r="32" spans="1:32" ht="15.75" x14ac:dyDescent="0.25">
      <c r="A32" s="320"/>
      <c r="B32" s="78">
        <v>827326162</v>
      </c>
      <c r="C32" s="22"/>
      <c r="D32" s="76">
        <v>7066707</v>
      </c>
      <c r="E32" s="22"/>
      <c r="F32" s="131">
        <v>3000000</v>
      </c>
      <c r="G32" s="31"/>
      <c r="H32" s="22"/>
      <c r="I32" s="22"/>
      <c r="J32" s="129"/>
      <c r="K32" s="39"/>
      <c r="L32" s="22"/>
      <c r="M32" s="22"/>
      <c r="N32" s="289">
        <v>5000000</v>
      </c>
      <c r="O32" s="22"/>
      <c r="P32" s="22"/>
      <c r="Q32" s="22"/>
      <c r="R32" s="125"/>
      <c r="S32" s="22"/>
      <c r="T32" s="22"/>
      <c r="U32" s="22"/>
      <c r="V32" s="22"/>
      <c r="W32" s="22"/>
      <c r="X32" s="125"/>
      <c r="Y32" s="33"/>
      <c r="Z32" s="60"/>
      <c r="AA32" s="60"/>
      <c r="AB32" s="60"/>
      <c r="AC32" s="60"/>
      <c r="AD32" s="263"/>
      <c r="AE32" s="60"/>
      <c r="AF32" s="60"/>
    </row>
    <row r="33" spans="1:32" ht="16.5" thickBot="1" x14ac:dyDescent="0.3">
      <c r="A33" s="320"/>
      <c r="B33" s="228" t="s">
        <v>156</v>
      </c>
      <c r="C33" s="23"/>
      <c r="D33" s="65" t="s">
        <v>145</v>
      </c>
      <c r="E33" s="23"/>
      <c r="F33" s="59"/>
      <c r="G33" s="31"/>
      <c r="H33" s="23"/>
      <c r="I33" s="23"/>
      <c r="J33" s="126"/>
      <c r="K33" s="30"/>
      <c r="L33" s="23"/>
      <c r="M33" s="23"/>
      <c r="N33" s="72" t="s">
        <v>198</v>
      </c>
      <c r="O33" s="23"/>
      <c r="P33" s="23"/>
      <c r="Q33" s="23"/>
      <c r="R33" s="26"/>
      <c r="S33" s="23"/>
      <c r="T33" s="23"/>
      <c r="U33" s="23"/>
      <c r="V33" s="23"/>
      <c r="W33" s="23"/>
      <c r="X33" s="26"/>
      <c r="Y33" s="33"/>
      <c r="Z33" s="60"/>
      <c r="AA33" s="60"/>
      <c r="AB33" s="60"/>
      <c r="AC33" s="60"/>
      <c r="AD33" s="263"/>
      <c r="AE33" s="60"/>
      <c r="AF33" s="60"/>
    </row>
    <row r="34" spans="1:32" ht="16.5" thickBot="1" x14ac:dyDescent="0.3">
      <c r="A34" s="37"/>
      <c r="B34" s="23"/>
      <c r="C34" s="23"/>
      <c r="D34" s="23"/>
      <c r="E34" s="23"/>
      <c r="F34" s="23"/>
      <c r="G34" s="23"/>
      <c r="H34" s="23"/>
      <c r="I34" s="23"/>
      <c r="J34" s="30"/>
      <c r="K34" s="3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  <c r="Z34" s="2"/>
      <c r="AA34" s="2"/>
      <c r="AB34" s="2"/>
      <c r="AC34" s="2"/>
      <c r="AD34" s="2"/>
      <c r="AE34" s="2"/>
      <c r="AF34" s="2"/>
    </row>
    <row r="35" spans="1:32" ht="31.5" x14ac:dyDescent="0.25">
      <c r="A35" s="313">
        <v>7</v>
      </c>
      <c r="B35" s="240" t="s">
        <v>192</v>
      </c>
      <c r="C35" s="23"/>
      <c r="D35" s="139" t="s">
        <v>175</v>
      </c>
      <c r="E35" s="23"/>
      <c r="F35" s="55" t="s">
        <v>136</v>
      </c>
      <c r="G35" s="31"/>
      <c r="H35" s="23"/>
      <c r="I35" s="23"/>
      <c r="J35" s="30"/>
      <c r="K35" s="30"/>
      <c r="L35" s="23"/>
      <c r="M35" s="23"/>
      <c r="N35" s="121" t="s">
        <v>191</v>
      </c>
      <c r="O35" s="23"/>
      <c r="P35" s="23"/>
      <c r="Q35" s="23"/>
      <c r="R35" s="121" t="s">
        <v>138</v>
      </c>
      <c r="S35" s="23"/>
      <c r="T35" s="23"/>
      <c r="U35" s="23"/>
      <c r="V35" s="23"/>
      <c r="W35" s="23"/>
      <c r="X35" s="121" t="s">
        <v>127</v>
      </c>
      <c r="Y35" s="33"/>
      <c r="Z35" s="60"/>
      <c r="AA35" s="60"/>
      <c r="AB35" s="60"/>
      <c r="AC35" s="60"/>
      <c r="AD35" s="60"/>
      <c r="AE35" s="60"/>
      <c r="AF35" s="60"/>
    </row>
    <row r="36" spans="1:32" ht="63" customHeight="1" x14ac:dyDescent="0.25">
      <c r="A36" s="313">
        <f>A30+1</f>
        <v>7</v>
      </c>
      <c r="B36" s="227" t="s">
        <v>96</v>
      </c>
      <c r="C36" s="20"/>
      <c r="D36" s="45" t="s">
        <v>2</v>
      </c>
      <c r="E36" s="20"/>
      <c r="F36" s="58" t="s">
        <v>49</v>
      </c>
      <c r="G36" s="31"/>
      <c r="H36" s="20"/>
      <c r="I36" s="20"/>
      <c r="J36" s="20"/>
      <c r="K36" s="20"/>
      <c r="L36" s="20"/>
      <c r="M36" s="20"/>
      <c r="N36" s="122" t="s">
        <v>72</v>
      </c>
      <c r="O36" s="20"/>
      <c r="P36" s="20"/>
      <c r="Q36" s="20"/>
      <c r="R36" s="24" t="s">
        <v>60</v>
      </c>
      <c r="S36" s="20"/>
      <c r="T36" s="20"/>
      <c r="U36" s="20"/>
      <c r="V36" s="20"/>
      <c r="W36" s="20"/>
      <c r="X36" s="24" t="s">
        <v>75</v>
      </c>
      <c r="Y36" s="33"/>
      <c r="Z36" s="60"/>
      <c r="AA36" s="60"/>
      <c r="AB36" s="60"/>
      <c r="AC36" s="60"/>
      <c r="AD36" s="60"/>
      <c r="AE36" s="60"/>
      <c r="AF36" s="60"/>
    </row>
    <row r="37" spans="1:32" ht="15.75" x14ac:dyDescent="0.25">
      <c r="A37" s="313"/>
      <c r="B37" s="78">
        <v>455094340</v>
      </c>
      <c r="C37" s="22"/>
      <c r="D37" s="76">
        <v>63600359</v>
      </c>
      <c r="E37" s="22"/>
      <c r="F37" s="131">
        <v>400000</v>
      </c>
      <c r="G37" s="31"/>
      <c r="H37" s="22"/>
      <c r="I37" s="22"/>
      <c r="J37" s="22"/>
      <c r="K37" s="22"/>
      <c r="L37" s="22"/>
      <c r="M37" s="22"/>
      <c r="N37" s="125"/>
      <c r="O37" s="22"/>
      <c r="P37" s="22"/>
      <c r="Q37" s="22"/>
      <c r="R37" s="125"/>
      <c r="S37" s="22"/>
      <c r="T37" s="22"/>
      <c r="U37" s="22"/>
      <c r="V37" s="22"/>
      <c r="W37" s="22"/>
      <c r="X37" s="125"/>
      <c r="Y37" s="33"/>
      <c r="Z37" s="60"/>
      <c r="AA37" s="60"/>
      <c r="AB37" s="60"/>
      <c r="AC37" s="60"/>
      <c r="AD37" s="60"/>
      <c r="AE37" s="60"/>
      <c r="AF37" s="60"/>
    </row>
    <row r="38" spans="1:32" ht="16.5" thickBot="1" x14ac:dyDescent="0.3">
      <c r="A38" s="313"/>
      <c r="B38" s="228" t="s">
        <v>120</v>
      </c>
      <c r="C38" s="23"/>
      <c r="D38" s="65" t="s">
        <v>144</v>
      </c>
      <c r="E38" s="23"/>
      <c r="F38" s="59"/>
      <c r="G38" s="31"/>
      <c r="H38" s="23"/>
      <c r="I38" s="23"/>
      <c r="J38" s="23"/>
      <c r="K38" s="23"/>
      <c r="L38" s="23"/>
      <c r="M38" s="23"/>
      <c r="N38" s="124"/>
      <c r="O38" s="23"/>
      <c r="P38" s="23"/>
      <c r="Q38" s="23"/>
      <c r="R38" s="26"/>
      <c r="S38" s="23"/>
      <c r="T38" s="23"/>
      <c r="U38" s="23"/>
      <c r="V38" s="23"/>
      <c r="W38" s="23"/>
      <c r="X38" s="123"/>
      <c r="Y38" s="33"/>
      <c r="Z38" s="60"/>
      <c r="AA38" s="60"/>
      <c r="AB38" s="60"/>
      <c r="AC38" s="60"/>
      <c r="AD38" s="60"/>
      <c r="AE38" s="60"/>
      <c r="AF38" s="60"/>
    </row>
    <row r="39" spans="1:32" ht="16.5" thickBot="1" x14ac:dyDescent="0.3">
      <c r="A39" s="3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0"/>
      <c r="Y39" s="33"/>
      <c r="Z39" s="2"/>
      <c r="AA39" s="2"/>
      <c r="AB39" s="2"/>
      <c r="AC39" s="2"/>
      <c r="AD39" s="2"/>
      <c r="AE39" s="2"/>
      <c r="AF39" s="2"/>
    </row>
    <row r="40" spans="1:32" ht="15.75" x14ac:dyDescent="0.25">
      <c r="A40" s="281"/>
      <c r="B40" s="23"/>
      <c r="C40" s="23"/>
      <c r="D40" s="139" t="s">
        <v>175</v>
      </c>
      <c r="E40" s="23"/>
      <c r="F40" s="23"/>
      <c r="G40" s="31"/>
      <c r="H40" s="23"/>
      <c r="I40" s="23"/>
      <c r="J40" s="23"/>
      <c r="K40" s="23"/>
      <c r="L40" s="23"/>
      <c r="M40" s="23"/>
      <c r="N40" s="277"/>
      <c r="O40" s="23"/>
      <c r="P40" s="23"/>
      <c r="Q40" s="23"/>
      <c r="R40" s="23"/>
      <c r="S40" s="23"/>
      <c r="T40" s="23"/>
      <c r="U40" s="23"/>
      <c r="V40" s="23"/>
      <c r="W40" s="23"/>
      <c r="X40" s="121" t="s">
        <v>127</v>
      </c>
      <c r="Y40" s="33"/>
      <c r="Z40" s="60"/>
      <c r="AA40" s="60"/>
      <c r="AB40" s="60"/>
      <c r="AC40" s="60"/>
      <c r="AD40" s="60"/>
      <c r="AE40" s="60"/>
      <c r="AF40" s="60"/>
    </row>
    <row r="41" spans="1:32" ht="63" customHeight="1" x14ac:dyDescent="0.25">
      <c r="A41" s="281"/>
      <c r="B41" s="10"/>
      <c r="C41" s="20"/>
      <c r="D41" s="45" t="s">
        <v>40</v>
      </c>
      <c r="E41" s="20"/>
      <c r="F41" s="20"/>
      <c r="G41" s="31"/>
      <c r="H41" s="140"/>
      <c r="I41" s="20"/>
      <c r="J41" s="20"/>
      <c r="K41" s="20"/>
      <c r="L41" s="20"/>
      <c r="M41" s="20"/>
      <c r="N41" s="20"/>
      <c r="O41" s="20"/>
      <c r="P41" s="23"/>
      <c r="Q41" s="23"/>
      <c r="R41" s="20"/>
      <c r="S41" s="20"/>
      <c r="T41" s="23"/>
      <c r="U41" s="23"/>
      <c r="V41" s="23"/>
      <c r="W41" s="23"/>
      <c r="X41" s="24" t="s">
        <v>73</v>
      </c>
      <c r="Y41" s="33"/>
      <c r="Z41" s="60"/>
      <c r="AA41" s="60"/>
      <c r="AB41" s="60"/>
      <c r="AC41" s="60"/>
      <c r="AD41" s="60"/>
      <c r="AE41" s="60"/>
      <c r="AF41" s="60"/>
    </row>
    <row r="42" spans="1:32" ht="24.75" customHeight="1" x14ac:dyDescent="0.25">
      <c r="A42" s="281"/>
      <c r="B42" s="10"/>
      <c r="C42" s="22"/>
      <c r="D42" s="76">
        <v>95527755</v>
      </c>
      <c r="E42" s="22"/>
      <c r="F42" s="22"/>
      <c r="G42" s="31"/>
      <c r="H42" s="22"/>
      <c r="I42" s="22"/>
      <c r="J42" s="22"/>
      <c r="K42" s="22"/>
      <c r="L42" s="22"/>
      <c r="M42" s="22"/>
      <c r="N42" s="39"/>
      <c r="O42" s="22"/>
      <c r="P42" s="23"/>
      <c r="Q42" s="23"/>
      <c r="R42" s="22"/>
      <c r="S42" s="22"/>
      <c r="T42" s="23"/>
      <c r="U42" s="23"/>
      <c r="V42" s="23"/>
      <c r="W42" s="23"/>
      <c r="X42" s="125"/>
      <c r="Y42" s="30"/>
      <c r="Z42" s="60"/>
      <c r="AA42" s="60"/>
      <c r="AB42" s="60"/>
      <c r="AC42" s="60"/>
      <c r="AD42" s="60"/>
      <c r="AE42" s="60"/>
      <c r="AF42" s="60"/>
    </row>
    <row r="43" spans="1:32" ht="16.5" thickBot="1" x14ac:dyDescent="0.3">
      <c r="A43" s="281"/>
      <c r="B43" s="10"/>
      <c r="C43" s="23"/>
      <c r="D43" s="65" t="s">
        <v>146</v>
      </c>
      <c r="E43" s="23"/>
      <c r="F43" s="23"/>
      <c r="G43" s="31"/>
      <c r="H43" s="23"/>
      <c r="I43" s="23"/>
      <c r="J43" s="23"/>
      <c r="K43" s="23"/>
      <c r="L43" s="23"/>
      <c r="M43" s="23"/>
      <c r="N43" s="278"/>
      <c r="O43" s="23"/>
      <c r="P43" s="23"/>
      <c r="Q43" s="23"/>
      <c r="R43" s="23"/>
      <c r="S43" s="23"/>
      <c r="T43" s="23"/>
      <c r="U43" s="23"/>
      <c r="V43" s="23"/>
      <c r="W43" s="23"/>
      <c r="X43" s="123"/>
      <c r="Y43" s="30"/>
      <c r="Z43" s="60"/>
      <c r="AA43" s="60"/>
      <c r="AB43" s="60"/>
      <c r="AC43" s="60"/>
      <c r="AD43" s="60"/>
      <c r="AE43" s="60"/>
      <c r="AF43" s="60"/>
    </row>
    <row r="44" spans="1:32" ht="15.75" x14ac:dyDescent="0.25">
      <c r="A44" s="37"/>
      <c r="B44" s="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30"/>
      <c r="Z44" s="2"/>
      <c r="AA44" s="2"/>
      <c r="AB44" s="2"/>
      <c r="AC44" s="2"/>
      <c r="AD44" s="2"/>
      <c r="AE44" s="2"/>
      <c r="AF44" s="2"/>
    </row>
    <row r="45" spans="1:32" ht="15.75" x14ac:dyDescent="0.25">
      <c r="A45" s="281"/>
      <c r="B45" s="60"/>
      <c r="C45" s="23"/>
      <c r="D45" s="23"/>
      <c r="E45" s="23"/>
      <c r="F45" s="23"/>
      <c r="G45" s="31"/>
      <c r="H45" s="23"/>
      <c r="I45" s="23"/>
      <c r="J45" s="23"/>
      <c r="K45" s="23"/>
      <c r="L45" s="23"/>
      <c r="M45" s="23"/>
      <c r="N45" s="279"/>
      <c r="O45" s="23"/>
      <c r="P45" s="23"/>
      <c r="Q45" s="23"/>
      <c r="R45" s="23"/>
      <c r="S45" s="23"/>
      <c r="T45" s="23"/>
      <c r="U45" s="23"/>
      <c r="V45" s="23"/>
      <c r="W45" s="23"/>
      <c r="X45" s="30"/>
      <c r="Y45" s="30"/>
      <c r="Z45" s="60"/>
      <c r="AA45" s="60"/>
      <c r="AB45" s="60"/>
      <c r="AC45" s="60"/>
      <c r="AD45" s="60"/>
      <c r="AE45" s="60"/>
      <c r="AF45" s="60"/>
    </row>
    <row r="46" spans="1:32" ht="15.75" x14ac:dyDescent="0.25">
      <c r="A46" s="281"/>
      <c r="B46" s="60"/>
      <c r="C46" s="2"/>
      <c r="D46" s="60"/>
      <c r="E46" s="23"/>
      <c r="F46" s="23"/>
      <c r="G46" s="31"/>
      <c r="H46" s="23"/>
      <c r="I46" s="23"/>
      <c r="J46" s="23"/>
      <c r="K46" s="23"/>
      <c r="L46" s="23"/>
      <c r="M46" s="23"/>
      <c r="N46" s="20"/>
      <c r="O46" s="20"/>
      <c r="P46" s="23"/>
      <c r="Q46" s="23"/>
      <c r="R46" s="20"/>
      <c r="S46" s="20"/>
      <c r="T46" s="23"/>
      <c r="U46" s="23"/>
      <c r="V46" s="23"/>
      <c r="W46" s="23"/>
      <c r="X46" s="33"/>
      <c r="Y46" s="33"/>
      <c r="Z46" s="60"/>
      <c r="AA46" s="60"/>
      <c r="AB46" s="60"/>
      <c r="AC46" s="60"/>
      <c r="AD46" s="60"/>
      <c r="AE46" s="60"/>
      <c r="AF46" s="60"/>
    </row>
    <row r="47" spans="1:32" ht="15.75" x14ac:dyDescent="0.25">
      <c r="A47" s="281"/>
      <c r="B47" s="60"/>
      <c r="C47" s="2"/>
      <c r="D47" s="60"/>
      <c r="E47" s="23"/>
      <c r="F47" s="23"/>
      <c r="G47" s="31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22"/>
      <c r="S47" s="22"/>
      <c r="T47" s="23"/>
      <c r="U47" s="23"/>
      <c r="V47" s="23"/>
      <c r="W47" s="23"/>
      <c r="X47" s="30"/>
      <c r="Y47" s="30"/>
      <c r="Z47" s="60"/>
      <c r="AA47" s="60"/>
      <c r="AB47" s="60"/>
      <c r="AC47" s="60"/>
      <c r="AD47" s="60"/>
      <c r="AE47" s="60"/>
      <c r="AF47" s="60"/>
    </row>
    <row r="48" spans="1:32" ht="15.75" x14ac:dyDescent="0.25">
      <c r="A48" s="281"/>
      <c r="B48" s="60"/>
      <c r="C48" s="2"/>
      <c r="D48" s="60"/>
      <c r="E48" s="23"/>
      <c r="F48" s="23"/>
      <c r="G48" s="31"/>
      <c r="H48" s="23"/>
      <c r="I48" s="23"/>
      <c r="J48" s="23"/>
      <c r="K48" s="23"/>
      <c r="L48" s="23"/>
      <c r="M48" s="23"/>
      <c r="N48" s="278"/>
      <c r="O48" s="23"/>
      <c r="P48" s="23"/>
      <c r="Q48" s="23"/>
      <c r="R48" s="23"/>
      <c r="S48" s="23"/>
      <c r="T48" s="23"/>
      <c r="U48" s="23"/>
      <c r="V48" s="23"/>
      <c r="W48" s="23"/>
      <c r="X48" s="30"/>
      <c r="Y48" s="30"/>
      <c r="Z48" s="60"/>
      <c r="AA48" s="60"/>
      <c r="AB48" s="60"/>
      <c r="AC48" s="60"/>
      <c r="AD48" s="60"/>
      <c r="AE48" s="60"/>
      <c r="AF48" s="60"/>
    </row>
    <row r="49" spans="1:32" ht="15.75" thickBot="1" x14ac:dyDescent="0.3">
      <c r="A49" s="60"/>
      <c r="B49" s="60"/>
      <c r="C49" s="2"/>
      <c r="D49" s="60"/>
      <c r="E49" s="2"/>
      <c r="F49" s="60"/>
      <c r="G49" s="60"/>
      <c r="H49" s="60"/>
      <c r="I49" s="3"/>
      <c r="J49" s="60"/>
      <c r="K49" s="2"/>
      <c r="L49" s="60"/>
      <c r="M49" s="2"/>
      <c r="N49" s="60"/>
      <c r="O49" s="2"/>
      <c r="P49" s="60"/>
      <c r="Q49" s="2"/>
      <c r="R49" s="60"/>
      <c r="S49" s="2"/>
      <c r="T49" s="60"/>
      <c r="U49" s="2"/>
      <c r="V49" s="60"/>
      <c r="W49" s="3"/>
      <c r="X49" s="14"/>
      <c r="Y49" s="27"/>
      <c r="Z49" s="60"/>
      <c r="AA49" s="60"/>
      <c r="AB49" s="60"/>
      <c r="AC49" s="60"/>
      <c r="AD49" s="60"/>
      <c r="AE49" s="60"/>
      <c r="AF49" s="60"/>
    </row>
    <row r="50" spans="1:32" ht="19.5" thickBot="1" x14ac:dyDescent="0.3">
      <c r="A50" s="132"/>
      <c r="B50" s="321">
        <f>B37+B32+B27+B22+B17+B12+B7+D7+D12+D17+D22+D27+D32+D37+D42-B66</f>
        <v>4221533605.3499999</v>
      </c>
      <c r="C50" s="322"/>
      <c r="D50" s="323"/>
      <c r="E50" s="41"/>
      <c r="F50" s="142">
        <f>F7+F12+F17+F22+F27+F32+F37+F42+F47</f>
        <v>159185280</v>
      </c>
      <c r="G50" s="4"/>
      <c r="H50" s="144">
        <f>H7+H12+H17+H22+H27+H32+H37+H42+H47</f>
        <v>745465103.62264156</v>
      </c>
      <c r="I50" s="145"/>
      <c r="J50" s="146">
        <f>J7+J12+J17+J22+J27+J32+J37+J42+J47</f>
        <v>100000000</v>
      </c>
      <c r="K50" s="145"/>
      <c r="L50" s="146">
        <f>L7+L12+L17+L22+L27+L32+L37+L42+L47</f>
        <v>1000000</v>
      </c>
      <c r="M50" s="145"/>
      <c r="N50" s="146">
        <f>N37+N42+N47+N7+N27+N32+N12+N17+N22</f>
        <v>72249125</v>
      </c>
      <c r="O50" s="145"/>
      <c r="P50" s="146">
        <f>P27+P22+P17+P12+P7</f>
        <v>465485305</v>
      </c>
      <c r="Q50" s="145"/>
      <c r="R50" s="146">
        <f>R7+R12+R17+R22+R27+R32+R37+R42+R47</f>
        <v>195455354.91581988</v>
      </c>
      <c r="S50" s="145"/>
      <c r="T50" s="146">
        <f>T7+T12+T17+T22+T27+T32+T37+T42+T47</f>
        <v>50000000</v>
      </c>
      <c r="U50" s="145"/>
      <c r="V50" s="146">
        <f>V7+V12+V17+V22+V27+V32+V37+V42+V47</f>
        <v>99687580</v>
      </c>
      <c r="W50" s="145"/>
      <c r="X50" s="146">
        <f>X7+X12+X17+X22+X27+X32+X37+X42</f>
        <v>201947593</v>
      </c>
      <c r="Y50" s="145"/>
      <c r="Z50" s="146">
        <f>Z27+Z22+Z17+Z12+Z7</f>
        <v>62461538.461538464</v>
      </c>
      <c r="AA50" s="148">
        <f>SUM(H50:Z50)</f>
        <v>1993751600</v>
      </c>
      <c r="AB50" s="60"/>
      <c r="AC50" s="60"/>
      <c r="AD50" s="60"/>
      <c r="AE50" s="60"/>
      <c r="AF50" s="60"/>
    </row>
    <row r="51" spans="1:32" ht="15.75" thickBot="1" x14ac:dyDescent="0.3">
      <c r="A51" s="64"/>
      <c r="B51" s="4"/>
      <c r="C51" s="2"/>
      <c r="D51" s="60"/>
      <c r="E51" s="2"/>
      <c r="F51" s="60"/>
      <c r="G51" s="60"/>
      <c r="H51" s="150">
        <f>H50/$AA$50</f>
        <v>0.37390069235437434</v>
      </c>
      <c r="I51" s="151"/>
      <c r="J51" s="150">
        <f>J50/$AA$50</f>
        <v>5.0156699560767751E-2</v>
      </c>
      <c r="K51" s="152"/>
      <c r="L51" s="150">
        <f>L50/$AA$50</f>
        <v>5.0156699560767752E-4</v>
      </c>
      <c r="M51" s="153"/>
      <c r="N51" s="150">
        <f>N50/$AA$50</f>
        <v>3.6237776561533541E-2</v>
      </c>
      <c r="O51" s="153"/>
      <c r="P51" s="150">
        <f>P50/$AA$50</f>
        <v>0.23347206592837341</v>
      </c>
      <c r="Q51" s="153"/>
      <c r="R51" s="150">
        <f>R50/$AA$50</f>
        <v>9.8033955140560083E-2</v>
      </c>
      <c r="S51" s="153"/>
      <c r="T51" s="150">
        <f>T50/$AA$50</f>
        <v>2.5078349780383875E-2</v>
      </c>
      <c r="U51" s="153"/>
      <c r="V51" s="150">
        <f>V50/$AA$50</f>
        <v>0.05</v>
      </c>
      <c r="W51" s="151"/>
      <c r="X51" s="150">
        <f>X50/$AA$50</f>
        <v>0.10129024749121204</v>
      </c>
      <c r="Y51" s="153"/>
      <c r="Z51" s="150">
        <f>Z50/$AA$50</f>
        <v>3.132864618718724E-2</v>
      </c>
      <c r="AA51" s="150">
        <f>AA50/$AA$50</f>
        <v>1</v>
      </c>
      <c r="AB51" s="60"/>
      <c r="AC51" s="60"/>
      <c r="AD51" s="60"/>
      <c r="AE51" s="60"/>
      <c r="AF51" s="60"/>
    </row>
    <row r="52" spans="1:32" ht="32.25" thickBot="1" x14ac:dyDescent="0.3">
      <c r="A52" s="64"/>
      <c r="B52" s="243"/>
      <c r="C52" s="244"/>
      <c r="D52" s="245"/>
      <c r="E52" s="2"/>
      <c r="F52" s="60"/>
      <c r="G52" s="60"/>
      <c r="H52" s="81" t="s">
        <v>33</v>
      </c>
      <c r="I52" s="82"/>
      <c r="J52" s="83" t="s">
        <v>77</v>
      </c>
      <c r="K52" s="82"/>
      <c r="L52" s="84" t="s">
        <v>64</v>
      </c>
      <c r="M52" s="82"/>
      <c r="N52" s="85" t="s">
        <v>65</v>
      </c>
      <c r="O52" s="82"/>
      <c r="P52" s="86" t="s">
        <v>67</v>
      </c>
      <c r="Q52" s="82"/>
      <c r="R52" s="87" t="s">
        <v>68</v>
      </c>
      <c r="S52" s="82"/>
      <c r="T52" s="88" t="s">
        <v>69</v>
      </c>
      <c r="U52" s="82"/>
      <c r="V52" s="89" t="s">
        <v>174</v>
      </c>
      <c r="W52" s="82"/>
      <c r="X52" s="265" t="s">
        <v>70</v>
      </c>
      <c r="Y52" s="82"/>
      <c r="Z52" s="280" t="s">
        <v>27</v>
      </c>
      <c r="AA52" s="60"/>
      <c r="AB52" s="60"/>
      <c r="AC52" s="60"/>
      <c r="AD52" s="60"/>
      <c r="AE52" s="60"/>
      <c r="AF52" s="60"/>
    </row>
    <row r="53" spans="1:32" x14ac:dyDescent="0.25">
      <c r="A53" s="60"/>
      <c r="B53" s="246"/>
      <c r="C53" s="247"/>
      <c r="D53" s="248"/>
      <c r="E53" s="2"/>
      <c r="F53" s="60"/>
      <c r="G53" s="60"/>
      <c r="H53" s="60"/>
      <c r="I53" s="3"/>
      <c r="J53" s="60"/>
      <c r="K53" s="2"/>
      <c r="L53" s="60"/>
      <c r="M53" s="2"/>
      <c r="N53" s="60"/>
      <c r="O53" s="2"/>
      <c r="P53" s="60"/>
      <c r="Q53" s="2"/>
      <c r="R53" s="60"/>
      <c r="S53" s="2"/>
      <c r="T53" s="60"/>
      <c r="U53" s="2"/>
      <c r="V53" s="60"/>
      <c r="W53" s="3"/>
      <c r="X53" s="60"/>
      <c r="Y53" s="2"/>
      <c r="Z53" s="60"/>
      <c r="AA53" s="60"/>
      <c r="AB53" s="60"/>
      <c r="AC53" s="60"/>
      <c r="AD53" s="60"/>
      <c r="AE53" s="60"/>
      <c r="AF53" s="60"/>
    </row>
    <row r="54" spans="1:32" x14ac:dyDescent="0.25">
      <c r="A54" s="60"/>
      <c r="B54" s="43"/>
      <c r="C54" s="149"/>
      <c r="D54" s="249"/>
      <c r="E54" s="2"/>
      <c r="F54" s="60"/>
      <c r="G54" s="60"/>
      <c r="H54" s="60"/>
      <c r="I54" s="3"/>
      <c r="J54" s="60"/>
      <c r="K54" s="2"/>
      <c r="L54" s="60"/>
      <c r="M54" s="2"/>
      <c r="N54" s="60"/>
      <c r="O54" s="2"/>
      <c r="P54" s="60"/>
      <c r="Q54" s="2"/>
      <c r="R54" s="60"/>
      <c r="S54" s="2"/>
      <c r="T54" s="60"/>
      <c r="U54" s="2"/>
      <c r="V54" s="60"/>
      <c r="W54" s="3"/>
      <c r="X54" s="60"/>
      <c r="Y54" s="2"/>
      <c r="Z54" s="60"/>
      <c r="AA54" s="60"/>
      <c r="AB54" s="60"/>
      <c r="AC54" s="60"/>
      <c r="AD54" s="60"/>
      <c r="AE54" s="60"/>
      <c r="AF54" s="60"/>
    </row>
    <row r="55" spans="1:32" x14ac:dyDescent="0.25">
      <c r="A55" s="60"/>
      <c r="B55" s="43"/>
      <c r="C55" s="149"/>
      <c r="D55" s="250"/>
      <c r="E55" s="2"/>
      <c r="F55" s="60"/>
      <c r="G55" s="60"/>
      <c r="H55" s="60"/>
      <c r="I55" s="3"/>
      <c r="J55" s="60"/>
      <c r="K55" s="2"/>
      <c r="L55" s="60"/>
      <c r="M55" s="2"/>
      <c r="N55" s="60" t="s">
        <v>260</v>
      </c>
      <c r="O55" s="2"/>
      <c r="P55" s="60"/>
      <c r="Q55" s="2"/>
      <c r="R55" s="60"/>
      <c r="S55" s="2"/>
      <c r="T55" s="60"/>
      <c r="U55" s="2"/>
      <c r="V55" s="60"/>
      <c r="W55" s="3"/>
      <c r="X55" s="60"/>
      <c r="Y55" s="2"/>
      <c r="Z55" s="60"/>
      <c r="AA55" s="60"/>
      <c r="AB55" s="60"/>
      <c r="AC55" s="60"/>
      <c r="AD55" s="60"/>
      <c r="AE55" s="60"/>
      <c r="AF55" s="60"/>
    </row>
    <row r="56" spans="1:32" ht="32.25" thickBot="1" x14ac:dyDescent="0.3">
      <c r="A56" s="60"/>
      <c r="B56" s="60"/>
      <c r="C56" s="2"/>
      <c r="D56" s="154" t="s">
        <v>133</v>
      </c>
      <c r="E56" s="2"/>
      <c r="F56" s="60"/>
      <c r="G56" s="60"/>
      <c r="H56" s="5" t="s">
        <v>150</v>
      </c>
      <c r="I56" s="3"/>
      <c r="J56" s="176" t="s">
        <v>33</v>
      </c>
      <c r="K56" s="155"/>
      <c r="L56" s="177" t="s">
        <v>77</v>
      </c>
      <c r="M56" s="2"/>
      <c r="N56" s="60"/>
      <c r="O56" s="2"/>
      <c r="P56" s="60"/>
      <c r="Q56" s="2"/>
      <c r="R56" s="60"/>
      <c r="S56" s="2"/>
      <c r="T56" s="60"/>
      <c r="U56" s="2"/>
      <c r="V56" s="60"/>
      <c r="W56" s="3"/>
      <c r="X56" s="60"/>
      <c r="Y56" s="2"/>
      <c r="Z56" s="60"/>
      <c r="AA56" s="60"/>
      <c r="AB56" s="60"/>
      <c r="AC56" s="60"/>
      <c r="AD56" s="60"/>
      <c r="AE56" s="60"/>
      <c r="AF56" s="60"/>
    </row>
    <row r="57" spans="1:32" ht="17.25" thickTop="1" thickBot="1" x14ac:dyDescent="0.3">
      <c r="A57" s="189" t="s">
        <v>134</v>
      </c>
      <c r="B57" s="190">
        <f>1295938540</f>
        <v>1295938540</v>
      </c>
      <c r="C57" s="191"/>
      <c r="D57" s="192">
        <v>1</v>
      </c>
      <c r="E57" s="2"/>
      <c r="F57" s="4"/>
      <c r="G57" s="60"/>
      <c r="H57" s="60"/>
      <c r="I57" s="3"/>
      <c r="J57" s="178">
        <f>B7+B12</f>
        <v>2393851600</v>
      </c>
      <c r="K57" s="156"/>
      <c r="L57" s="178">
        <f>D42+D37+D32+D27+D22+D17+D12+D7+B22+B27</f>
        <v>512966803.35000002</v>
      </c>
      <c r="M57" s="2"/>
      <c r="N57" s="60"/>
      <c r="O57" s="2"/>
      <c r="P57" s="60"/>
      <c r="Q57" s="2"/>
      <c r="R57" s="60"/>
      <c r="S57" s="2"/>
      <c r="T57" s="60"/>
      <c r="U57" s="2"/>
      <c r="V57" s="60"/>
      <c r="W57" s="3"/>
      <c r="X57" s="60"/>
      <c r="Y57" s="2"/>
      <c r="Z57" s="60"/>
      <c r="AA57" s="60"/>
      <c r="AB57" s="60"/>
      <c r="AC57" s="60"/>
      <c r="AD57" s="60"/>
      <c r="AE57" s="60"/>
      <c r="AF57" s="60"/>
    </row>
    <row r="58" spans="1:32" ht="33" thickTop="1" thickBot="1" x14ac:dyDescent="0.3">
      <c r="A58" s="193"/>
      <c r="B58" s="39"/>
      <c r="C58" s="187"/>
      <c r="D58" s="188"/>
      <c r="E58" s="36"/>
      <c r="F58" s="60"/>
      <c r="G58" s="60"/>
      <c r="H58" s="60"/>
      <c r="I58" s="3"/>
      <c r="J58" s="238" t="s">
        <v>67</v>
      </c>
      <c r="K58" s="156"/>
      <c r="L58" s="179" t="s">
        <v>69</v>
      </c>
      <c r="M58" s="2"/>
      <c r="N58" s="60"/>
      <c r="O58" s="2"/>
      <c r="P58" s="60"/>
      <c r="Q58" s="2"/>
      <c r="R58" s="60"/>
      <c r="S58" s="2"/>
      <c r="T58" s="60"/>
      <c r="U58" s="60" t="s">
        <v>17</v>
      </c>
      <c r="V58" s="159">
        <f>H51</f>
        <v>0.37390069235437434</v>
      </c>
      <c r="W58" s="60"/>
      <c r="X58" s="60"/>
      <c r="Y58" s="2"/>
      <c r="Z58" s="60"/>
      <c r="AA58" s="60"/>
      <c r="AB58" s="60"/>
      <c r="AC58" s="60"/>
      <c r="AD58" s="60"/>
      <c r="AE58" s="60"/>
      <c r="AF58" s="60"/>
    </row>
    <row r="59" spans="1:32" ht="18.75" x14ac:dyDescent="0.25">
      <c r="A59" s="273" t="s">
        <v>160</v>
      </c>
      <c r="B59" s="274">
        <f>H50+J50+L50+N50+P50+R50+T50+V50+X50+Z50</f>
        <v>1993751600</v>
      </c>
      <c r="C59" s="187"/>
      <c r="D59" s="188"/>
      <c r="E59" s="36"/>
      <c r="F59" s="60"/>
      <c r="G59" s="60"/>
      <c r="H59" s="60"/>
      <c r="I59" s="3"/>
      <c r="J59" s="157">
        <f>B37+B32</f>
        <v>1282420502</v>
      </c>
      <c r="K59" s="149"/>
      <c r="L59" s="157">
        <f>B17</f>
        <v>85494700</v>
      </c>
      <c r="M59" s="2"/>
      <c r="N59" s="60"/>
      <c r="O59" s="2"/>
      <c r="P59" s="60"/>
      <c r="Q59" s="2"/>
      <c r="R59" s="60"/>
      <c r="S59" s="2"/>
      <c r="T59" s="60"/>
      <c r="U59" s="60" t="s">
        <v>19</v>
      </c>
      <c r="V59" s="159">
        <f>J51</f>
        <v>5.0156699560767751E-2</v>
      </c>
      <c r="W59" s="60"/>
      <c r="X59" s="60"/>
      <c r="Y59" s="2"/>
      <c r="Z59" s="60"/>
      <c r="AA59" s="60"/>
      <c r="AB59" s="60"/>
      <c r="AC59" s="60"/>
      <c r="AD59" s="60"/>
      <c r="AE59" s="60"/>
      <c r="AF59" s="60"/>
    </row>
    <row r="60" spans="1:32" ht="38.25" thickBot="1" x14ac:dyDescent="0.3">
      <c r="A60" s="241" t="s">
        <v>170</v>
      </c>
      <c r="B60" s="251">
        <f>B57/0.65</f>
        <v>1993751600</v>
      </c>
      <c r="C60" s="187"/>
      <c r="D60" s="188">
        <v>0.35</v>
      </c>
      <c r="E60" s="36"/>
      <c r="F60" s="4">
        <f>B60*0.05</f>
        <v>99687580</v>
      </c>
      <c r="G60" s="60"/>
      <c r="H60" s="60"/>
      <c r="I60" s="3"/>
      <c r="J60" s="60"/>
      <c r="K60" s="2"/>
      <c r="L60" s="60"/>
      <c r="M60" s="2"/>
      <c r="N60" s="60"/>
      <c r="O60" s="2"/>
      <c r="P60" s="60"/>
      <c r="Q60" s="2"/>
      <c r="R60" s="60"/>
      <c r="S60" s="2"/>
      <c r="T60" s="60"/>
      <c r="U60" s="60" t="s">
        <v>21</v>
      </c>
      <c r="V60" s="159">
        <f>L51</f>
        <v>5.0156699560767752E-4</v>
      </c>
      <c r="W60" s="60"/>
      <c r="X60" s="60"/>
      <c r="Y60" s="2"/>
      <c r="Z60" s="60"/>
      <c r="AA60" s="60"/>
      <c r="AB60" s="60"/>
      <c r="AC60" s="60"/>
      <c r="AD60" s="60"/>
      <c r="AE60" s="60"/>
      <c r="AF60" s="60"/>
    </row>
    <row r="61" spans="1:32" ht="57" thickBot="1" x14ac:dyDescent="0.3">
      <c r="A61" s="253" t="s">
        <v>230</v>
      </c>
      <c r="B61" s="254">
        <f>B60</f>
        <v>1993751600</v>
      </c>
      <c r="C61" s="170"/>
      <c r="D61" s="194">
        <f>1-(B57+D67)/B61</f>
        <v>0.35</v>
      </c>
      <c r="E61" s="2"/>
      <c r="F61" s="4">
        <f>B60-F60</f>
        <v>1894064020</v>
      </c>
      <c r="G61" s="60"/>
      <c r="H61" s="60"/>
      <c r="I61" s="3"/>
      <c r="J61" s="60"/>
      <c r="K61" s="60"/>
      <c r="L61" s="60"/>
      <c r="M61" s="2"/>
      <c r="N61" s="60"/>
      <c r="O61" s="2"/>
      <c r="P61" s="60"/>
      <c r="Q61" s="2"/>
      <c r="R61" s="60"/>
      <c r="S61" s="2"/>
      <c r="T61" s="60"/>
      <c r="U61" s="259" t="s">
        <v>22</v>
      </c>
      <c r="V61" s="261">
        <f>N51</f>
        <v>3.6237776561533541E-2</v>
      </c>
      <c r="W61" s="60"/>
      <c r="X61" s="60"/>
      <c r="Y61" s="2"/>
      <c r="Z61" s="60"/>
      <c r="AA61" s="60"/>
      <c r="AB61" s="60"/>
      <c r="AC61" s="60"/>
      <c r="AD61" s="60"/>
      <c r="AE61" s="60"/>
      <c r="AF61" s="60"/>
    </row>
    <row r="62" spans="1:32" ht="15.75" x14ac:dyDescent="0.25">
      <c r="A62" s="239" t="s">
        <v>194</v>
      </c>
      <c r="B62" s="252">
        <f>'SP var opt bez IP'!B58-'35% SR bez I.P'!B59</f>
        <v>1898879364.5356212</v>
      </c>
      <c r="C62" s="2"/>
      <c r="D62" s="60"/>
      <c r="E62" s="2"/>
      <c r="F62" s="60"/>
      <c r="G62" s="60"/>
      <c r="H62" s="60"/>
      <c r="I62" s="3"/>
      <c r="J62" s="60"/>
      <c r="K62" s="60"/>
      <c r="L62" s="60"/>
      <c r="M62" s="2"/>
      <c r="N62" s="60"/>
      <c r="O62" s="2"/>
      <c r="P62" s="60"/>
      <c r="Q62" s="2"/>
      <c r="R62" s="60"/>
      <c r="S62" s="2"/>
      <c r="T62" s="60"/>
      <c r="U62" s="259" t="s">
        <v>23</v>
      </c>
      <c r="V62" s="261">
        <f>P51</f>
        <v>0.23347206592837341</v>
      </c>
      <c r="W62" s="60"/>
      <c r="X62" s="60"/>
      <c r="Y62" s="2"/>
      <c r="Z62" s="60"/>
      <c r="AA62" s="60"/>
      <c r="AB62" s="60"/>
      <c r="AC62" s="60"/>
      <c r="AD62" s="60"/>
      <c r="AE62" s="60"/>
      <c r="AF62" s="60"/>
    </row>
    <row r="63" spans="1:32" ht="15.75" x14ac:dyDescent="0.25">
      <c r="A63" s="60"/>
      <c r="B63" s="60"/>
      <c r="C63" s="2"/>
      <c r="D63" s="60"/>
      <c r="E63" s="2"/>
      <c r="F63" s="60"/>
      <c r="G63" s="60"/>
      <c r="H63" s="60"/>
      <c r="I63" s="3"/>
      <c r="J63" s="60"/>
      <c r="K63" s="64" t="s">
        <v>17</v>
      </c>
      <c r="L63" s="134">
        <f>J57/B50</f>
        <v>0.56705733598004371</v>
      </c>
      <c r="M63" s="2"/>
      <c r="N63" s="60"/>
      <c r="O63" s="2"/>
      <c r="P63" s="60"/>
      <c r="Q63" s="2"/>
      <c r="R63" s="60"/>
      <c r="S63" s="2"/>
      <c r="T63" s="60"/>
      <c r="U63" s="259" t="s">
        <v>24</v>
      </c>
      <c r="V63" s="261">
        <f>R51</f>
        <v>9.8033955140560083E-2</v>
      </c>
      <c r="W63" s="60"/>
      <c r="X63" s="224">
        <f>V61+V62+V63</f>
        <v>0.367743797630467</v>
      </c>
      <c r="Y63" s="2"/>
      <c r="Z63" s="60"/>
      <c r="AA63" s="60"/>
      <c r="AB63" s="60"/>
      <c r="AC63" s="60"/>
      <c r="AD63" s="60"/>
      <c r="AE63" s="60"/>
      <c r="AF63" s="60"/>
    </row>
    <row r="64" spans="1:32" ht="18.75" x14ac:dyDescent="0.25">
      <c r="A64" s="141"/>
      <c r="B64" s="39"/>
      <c r="C64" s="3"/>
      <c r="D64" s="3"/>
      <c r="E64" s="3"/>
      <c r="F64" s="3"/>
      <c r="G64" s="3"/>
      <c r="H64" s="3"/>
      <c r="I64" s="3"/>
      <c r="J64" s="60"/>
      <c r="K64" s="132" t="s">
        <v>19</v>
      </c>
      <c r="L64" s="134">
        <f>L57/B50</f>
        <v>0.12151195544195387</v>
      </c>
      <c r="M64" s="2"/>
      <c r="N64" s="60"/>
      <c r="O64" s="2"/>
      <c r="P64" s="60"/>
      <c r="Q64" s="2"/>
      <c r="R64" s="60"/>
      <c r="S64" s="2"/>
      <c r="T64" s="60"/>
      <c r="U64" s="60" t="s">
        <v>18</v>
      </c>
      <c r="V64" s="159">
        <f>T51</f>
        <v>2.5078349780383875E-2</v>
      </c>
      <c r="W64" s="60"/>
      <c r="X64" s="60"/>
      <c r="Y64" s="2"/>
      <c r="Z64" s="60"/>
      <c r="AA64" s="60"/>
      <c r="AB64" s="60"/>
      <c r="AC64" s="60"/>
      <c r="AD64" s="60"/>
      <c r="AE64" s="60"/>
      <c r="AF64" s="60"/>
    </row>
    <row r="65" spans="1:32" ht="15.75" x14ac:dyDescent="0.25">
      <c r="A65" s="141"/>
      <c r="B65" s="143"/>
      <c r="C65" s="3"/>
      <c r="D65" s="3"/>
      <c r="E65" s="3"/>
      <c r="F65" s="3"/>
      <c r="G65" s="3"/>
      <c r="H65" s="3"/>
      <c r="I65" s="3"/>
      <c r="J65" s="60"/>
      <c r="K65" s="64" t="s">
        <v>23</v>
      </c>
      <c r="L65" s="134">
        <f>J59/B50</f>
        <v>0.3037807161773563</v>
      </c>
      <c r="M65" s="2"/>
      <c r="N65" s="60"/>
      <c r="O65" s="2"/>
      <c r="P65" s="60"/>
      <c r="Q65" s="2"/>
      <c r="R65" s="60"/>
      <c r="S65" s="2"/>
      <c r="T65" s="60"/>
      <c r="U65" s="60" t="s">
        <v>25</v>
      </c>
      <c r="V65" s="159">
        <f>V51</f>
        <v>0.05</v>
      </c>
      <c r="W65" s="60"/>
      <c r="X65" s="60"/>
      <c r="Y65" s="2"/>
      <c r="Z65" s="60"/>
      <c r="AA65" s="60"/>
      <c r="AB65" s="60"/>
      <c r="AC65" s="60"/>
      <c r="AD65" s="60"/>
      <c r="AE65" s="60"/>
      <c r="AF65" s="60"/>
    </row>
    <row r="66" spans="1:32" ht="15.75" x14ac:dyDescent="0.25">
      <c r="A66" s="141" t="s">
        <v>235</v>
      </c>
      <c r="B66" s="143">
        <f>F37+F32+F27+F22</f>
        <v>53200000</v>
      </c>
      <c r="C66" s="3"/>
      <c r="D66" s="3"/>
      <c r="E66" s="3"/>
      <c r="F66" s="3"/>
      <c r="G66" s="3"/>
      <c r="H66" s="3"/>
      <c r="I66" s="3"/>
      <c r="J66" s="60"/>
      <c r="K66" s="60" t="s">
        <v>18</v>
      </c>
      <c r="L66" s="242">
        <f>L59/B50</f>
        <v>2.0252047713572988E-2</v>
      </c>
      <c r="M66" s="2"/>
      <c r="N66" s="60"/>
      <c r="O66" s="2"/>
      <c r="P66" s="60"/>
      <c r="Q66" s="2"/>
      <c r="R66" s="60"/>
      <c r="S66" s="2"/>
      <c r="T66" s="60"/>
      <c r="U66" s="60" t="s">
        <v>26</v>
      </c>
      <c r="V66" s="159">
        <f>X51</f>
        <v>0.10129024749121204</v>
      </c>
      <c r="W66" s="3"/>
      <c r="X66" s="60"/>
      <c r="Y66" s="2"/>
      <c r="Z66" s="60"/>
      <c r="AA66" s="60"/>
      <c r="AB66" s="60"/>
      <c r="AC66" s="60"/>
      <c r="AD66" s="60"/>
      <c r="AE66" s="60"/>
      <c r="AF66" s="60"/>
    </row>
    <row r="67" spans="1:32" ht="15.75" x14ac:dyDescent="0.25">
      <c r="A67" s="141"/>
      <c r="B67" s="39"/>
      <c r="C67" s="3"/>
      <c r="D67" s="196"/>
      <c r="E67" s="3"/>
      <c r="F67" s="3"/>
      <c r="G67" s="3"/>
      <c r="H67" s="291"/>
      <c r="I67" s="3"/>
      <c r="J67" s="60"/>
      <c r="K67" s="2"/>
      <c r="L67" s="60"/>
      <c r="M67" s="2"/>
      <c r="N67" s="60"/>
      <c r="O67" s="2"/>
      <c r="P67" s="60"/>
      <c r="Q67" s="2"/>
      <c r="R67" s="60"/>
      <c r="S67" s="2"/>
      <c r="T67" s="60"/>
      <c r="U67" s="60" t="s">
        <v>121</v>
      </c>
      <c r="V67" s="159">
        <f>Z51</f>
        <v>3.132864618718724E-2</v>
      </c>
      <c r="W67" s="3"/>
      <c r="X67" s="60"/>
      <c r="Y67" s="2"/>
      <c r="Z67" s="60"/>
      <c r="AA67" s="60"/>
      <c r="AB67" s="60"/>
      <c r="AC67" s="60"/>
      <c r="AD67" s="60"/>
      <c r="AE67" s="60"/>
      <c r="AF67" s="60"/>
    </row>
    <row r="68" spans="1:32" ht="18.75" x14ac:dyDescent="0.25">
      <c r="A68" s="210"/>
      <c r="B68" s="292"/>
      <c r="C68" s="219"/>
      <c r="D68" s="293"/>
      <c r="E68" s="219"/>
      <c r="F68" s="219"/>
      <c r="G68" s="3"/>
      <c r="H68" s="219"/>
      <c r="I68" s="3"/>
      <c r="J68" s="60"/>
      <c r="K68" s="132"/>
      <c r="L68" s="134"/>
      <c r="M68" s="2"/>
      <c r="N68" s="60"/>
      <c r="O68" s="2"/>
      <c r="P68" s="60"/>
      <c r="Q68" s="2"/>
      <c r="R68" s="60"/>
      <c r="S68" s="2"/>
      <c r="T68" s="60"/>
      <c r="U68" s="2"/>
      <c r="V68" s="60"/>
      <c r="W68" s="3"/>
      <c r="X68" s="60"/>
      <c r="Y68" s="2"/>
      <c r="Z68" s="60"/>
      <c r="AA68" s="60"/>
      <c r="AB68" s="60"/>
      <c r="AC68" s="60"/>
      <c r="AD68" s="60"/>
      <c r="AE68" s="60"/>
      <c r="AF68" s="60"/>
    </row>
    <row r="69" spans="1:32" x14ac:dyDescent="0.25">
      <c r="A69" s="3"/>
      <c r="B69" s="3"/>
      <c r="C69" s="3"/>
      <c r="D69" s="3"/>
      <c r="E69" s="3"/>
      <c r="F69" s="3"/>
      <c r="G69" s="3"/>
      <c r="H69" s="294"/>
      <c r="I69" s="3"/>
      <c r="J69" s="60"/>
      <c r="K69" s="2"/>
      <c r="L69" s="60"/>
      <c r="M69" s="2"/>
      <c r="N69" s="60"/>
      <c r="O69" s="2"/>
      <c r="P69" s="60"/>
      <c r="Q69" s="2"/>
      <c r="R69" s="60"/>
      <c r="S69" s="2"/>
      <c r="T69" s="60"/>
      <c r="U69" s="2"/>
      <c r="V69" s="60"/>
      <c r="W69" s="3"/>
      <c r="X69" s="60"/>
      <c r="Y69" s="2"/>
      <c r="Z69" s="60"/>
      <c r="AA69" s="60"/>
      <c r="AB69" s="60"/>
      <c r="AC69" s="60"/>
      <c r="AD69" s="60"/>
      <c r="AE69" s="60"/>
      <c r="AF69" s="60"/>
    </row>
    <row r="70" spans="1:32" x14ac:dyDescent="0.25">
      <c r="A70" s="3"/>
      <c r="B70" s="196"/>
      <c r="C70" s="3"/>
      <c r="D70" s="196"/>
      <c r="E70" s="3"/>
      <c r="F70" s="3"/>
      <c r="G70" s="3"/>
      <c r="H70" s="196"/>
      <c r="I70" s="3"/>
      <c r="J70" s="60"/>
      <c r="K70" s="2"/>
      <c r="L70" s="60"/>
      <c r="M70" s="2"/>
      <c r="N70" s="60"/>
      <c r="O70" s="2"/>
      <c r="P70" s="60"/>
      <c r="Q70" s="2"/>
      <c r="R70" s="60"/>
      <c r="S70" s="2"/>
      <c r="T70" s="60"/>
      <c r="U70" s="60"/>
      <c r="V70" s="60"/>
      <c r="W70" s="3"/>
      <c r="X70" s="60"/>
      <c r="Y70" s="2"/>
      <c r="Z70" s="60"/>
      <c r="AA70" s="60"/>
      <c r="AB70" s="60"/>
      <c r="AC70" s="60"/>
      <c r="AD70" s="60"/>
      <c r="AE70" s="60"/>
      <c r="AF70" s="60"/>
    </row>
    <row r="71" spans="1:32" x14ac:dyDescent="0.25">
      <c r="A71" s="60"/>
      <c r="B71" s="117"/>
      <c r="C71" s="2"/>
      <c r="D71" s="60"/>
      <c r="E71" s="2"/>
      <c r="F71" s="60"/>
      <c r="G71" s="60"/>
      <c r="H71" s="117"/>
      <c r="I71" s="3"/>
      <c r="J71" s="60"/>
      <c r="K71" s="2"/>
      <c r="L71" s="60"/>
      <c r="M71" s="2"/>
      <c r="N71" s="60"/>
      <c r="O71" s="2"/>
      <c r="P71" s="60"/>
      <c r="Q71" s="2"/>
      <c r="R71" s="60"/>
      <c r="S71" s="2"/>
      <c r="T71" s="60"/>
      <c r="U71" s="2"/>
      <c r="V71" s="60"/>
      <c r="W71" s="3"/>
      <c r="X71" s="60"/>
      <c r="Y71" s="2"/>
      <c r="Z71" s="60"/>
      <c r="AA71" s="60"/>
      <c r="AB71" s="60"/>
      <c r="AC71" s="60"/>
      <c r="AD71" s="60"/>
      <c r="AE71" s="60"/>
      <c r="AF71" s="60"/>
    </row>
    <row r="72" spans="1:32" x14ac:dyDescent="0.25">
      <c r="A72" s="60"/>
      <c r="B72" s="60"/>
      <c r="C72" s="2"/>
      <c r="D72" s="60"/>
      <c r="E72" s="2"/>
      <c r="F72" s="60"/>
      <c r="G72" s="60"/>
      <c r="H72" s="60"/>
      <c r="I72" s="3"/>
      <c r="J72" s="60"/>
      <c r="K72" s="2"/>
      <c r="L72" s="60"/>
      <c r="M72" s="2"/>
      <c r="N72" s="60"/>
      <c r="O72" s="2"/>
      <c r="P72" s="60"/>
      <c r="Q72" s="2"/>
      <c r="R72" s="60"/>
      <c r="S72" s="2"/>
      <c r="T72" s="60"/>
      <c r="U72" s="2"/>
      <c r="V72" s="60"/>
      <c r="W72" s="3"/>
      <c r="X72" s="60"/>
      <c r="Y72" s="2"/>
      <c r="Z72" s="60"/>
      <c r="AA72" s="60"/>
      <c r="AB72" s="60"/>
      <c r="AC72" s="60"/>
      <c r="AD72" s="60"/>
      <c r="AE72" s="60"/>
      <c r="AF72" s="60"/>
    </row>
    <row r="73" spans="1:32" x14ac:dyDescent="0.25">
      <c r="A73" s="60"/>
      <c r="B73" s="60"/>
      <c r="C73" s="2"/>
      <c r="D73" s="60"/>
      <c r="E73" s="2"/>
      <c r="F73" s="60"/>
      <c r="G73" s="60"/>
      <c r="H73" s="60"/>
      <c r="I73" s="3"/>
      <c r="J73" s="60"/>
      <c r="K73" s="2"/>
      <c r="L73" s="60"/>
      <c r="M73" s="2"/>
      <c r="N73" s="60"/>
      <c r="O73" s="2"/>
      <c r="P73" s="60"/>
      <c r="Q73" s="2"/>
      <c r="R73" s="60"/>
      <c r="S73" s="2"/>
      <c r="T73" s="60"/>
      <c r="U73" s="2"/>
      <c r="V73" s="60"/>
      <c r="W73" s="3"/>
      <c r="X73" s="60"/>
      <c r="Y73" s="2"/>
      <c r="Z73" s="60"/>
      <c r="AA73" s="60"/>
      <c r="AB73" s="60"/>
      <c r="AC73" s="60"/>
      <c r="AD73" s="60"/>
      <c r="AE73" s="60"/>
      <c r="AF73" s="60"/>
    </row>
    <row r="74" spans="1:32" x14ac:dyDescent="0.25">
      <c r="A74" s="60"/>
      <c r="B74" s="60"/>
      <c r="C74" s="2"/>
      <c r="D74" s="60"/>
      <c r="E74" s="2"/>
      <c r="F74" s="60"/>
      <c r="G74" s="60"/>
      <c r="H74" s="60"/>
      <c r="I74" s="3"/>
      <c r="J74" s="60"/>
      <c r="K74" s="2"/>
      <c r="L74" s="60"/>
      <c r="M74" s="2"/>
      <c r="N74" s="60"/>
      <c r="O74" s="2"/>
      <c r="P74" s="60"/>
      <c r="Q74" s="2"/>
      <c r="R74" s="60"/>
      <c r="S74" s="2"/>
      <c r="T74" s="60"/>
      <c r="U74" s="2"/>
      <c r="V74" s="60"/>
      <c r="W74" s="3"/>
      <c r="X74" s="60"/>
      <c r="Y74" s="2"/>
      <c r="Z74" s="60"/>
      <c r="AA74" s="60"/>
      <c r="AB74" s="60"/>
      <c r="AC74" s="60"/>
      <c r="AD74" s="60"/>
      <c r="AE74" s="60"/>
      <c r="AF74" s="60"/>
    </row>
    <row r="75" spans="1:32" x14ac:dyDescent="0.25">
      <c r="A75" s="60"/>
      <c r="B75" s="60"/>
      <c r="C75" s="2"/>
      <c r="D75" s="60"/>
      <c r="E75" s="2"/>
      <c r="F75" s="60"/>
      <c r="G75" s="60"/>
      <c r="H75" s="60"/>
      <c r="I75" s="3"/>
      <c r="J75" s="60"/>
      <c r="K75" s="2"/>
      <c r="L75" s="60"/>
      <c r="M75" s="2"/>
      <c r="N75" s="60"/>
      <c r="O75" s="2"/>
      <c r="P75" s="60"/>
      <c r="Q75" s="2"/>
      <c r="R75" s="60"/>
      <c r="S75" s="2"/>
      <c r="T75" s="60"/>
      <c r="U75" s="2"/>
      <c r="V75" s="60"/>
      <c r="W75" s="3"/>
      <c r="X75" s="60"/>
      <c r="Y75" s="2"/>
      <c r="Z75" s="60"/>
      <c r="AA75" s="60"/>
      <c r="AB75" s="60"/>
      <c r="AC75" s="60"/>
      <c r="AD75" s="60"/>
      <c r="AE75" s="60"/>
      <c r="AF75" s="60"/>
    </row>
    <row r="76" spans="1:32" x14ac:dyDescent="0.25">
      <c r="A76" s="60"/>
      <c r="B76" s="60"/>
      <c r="C76" s="2"/>
      <c r="D76" s="60"/>
      <c r="E76" s="2"/>
      <c r="F76" s="60"/>
      <c r="G76" s="60"/>
      <c r="H76" s="60"/>
      <c r="I76" s="3"/>
      <c r="J76" s="60"/>
      <c r="K76" s="2"/>
      <c r="L76" s="60"/>
      <c r="M76" s="2"/>
      <c r="N76" s="60"/>
      <c r="O76" s="2"/>
      <c r="P76" s="60"/>
      <c r="Q76" s="2"/>
      <c r="R76" s="60"/>
      <c r="S76" s="2"/>
      <c r="T76" s="60"/>
      <c r="U76" s="2"/>
      <c r="V76" s="60"/>
      <c r="W76" s="3"/>
      <c r="X76" s="60"/>
      <c r="Y76" s="2"/>
      <c r="Z76" s="60"/>
      <c r="AA76" s="60"/>
      <c r="AB76" s="60"/>
      <c r="AC76" s="60"/>
      <c r="AD76" s="60"/>
      <c r="AE76" s="60"/>
      <c r="AF76" s="60"/>
    </row>
    <row r="77" spans="1:32" x14ac:dyDescent="0.25">
      <c r="A77" s="60"/>
      <c r="B77" s="60"/>
      <c r="C77" s="2"/>
      <c r="D77" s="60"/>
      <c r="E77" s="2"/>
      <c r="F77" s="60"/>
      <c r="G77" s="60"/>
      <c r="H77" s="60"/>
      <c r="I77" s="3"/>
      <c r="J77" s="60"/>
      <c r="K77" s="2"/>
      <c r="L77" s="60"/>
      <c r="M77" s="2"/>
      <c r="N77" s="60"/>
      <c r="O77" s="2"/>
      <c r="P77" s="60"/>
      <c r="Q77" s="2"/>
      <c r="R77" s="60"/>
      <c r="S77" s="2"/>
      <c r="T77" s="60"/>
      <c r="U77" s="2"/>
      <c r="V77" s="60"/>
      <c r="W77" s="3"/>
      <c r="X77" s="60"/>
      <c r="Y77" s="2"/>
      <c r="Z77" s="60"/>
      <c r="AA77" s="60"/>
      <c r="AB77" s="60"/>
      <c r="AC77" s="60"/>
      <c r="AD77" s="60"/>
      <c r="AE77" s="60"/>
      <c r="AF77" s="60"/>
    </row>
    <row r="78" spans="1:32" x14ac:dyDescent="0.25">
      <c r="A78" s="60"/>
      <c r="B78" s="60"/>
      <c r="C78" s="2"/>
      <c r="D78" s="60"/>
      <c r="E78" s="2"/>
      <c r="F78" s="60"/>
      <c r="G78" s="60"/>
      <c r="H78" s="60"/>
      <c r="I78" s="3"/>
      <c r="J78" s="60"/>
      <c r="K78" s="2"/>
      <c r="L78" s="60"/>
      <c r="M78" s="2"/>
      <c r="N78" s="60"/>
      <c r="O78" s="2"/>
      <c r="P78" s="60"/>
      <c r="Q78" s="2"/>
      <c r="R78" s="60"/>
      <c r="S78" s="2"/>
      <c r="T78" s="60"/>
      <c r="U78" s="2"/>
      <c r="V78" s="60"/>
      <c r="W78" s="3"/>
      <c r="X78" s="60"/>
      <c r="Y78" s="2"/>
      <c r="Z78" s="60"/>
      <c r="AA78" s="60"/>
      <c r="AB78" s="60"/>
      <c r="AC78" s="60"/>
      <c r="AD78" s="60"/>
      <c r="AE78" s="60"/>
      <c r="AF78" s="60"/>
    </row>
    <row r="79" spans="1:32" x14ac:dyDescent="0.25">
      <c r="A79" s="60"/>
      <c r="B79" s="60"/>
      <c r="C79" s="2"/>
      <c r="D79" s="60"/>
      <c r="E79" s="2"/>
      <c r="F79" s="60"/>
      <c r="G79" s="60"/>
      <c r="H79" s="60"/>
      <c r="I79" s="3"/>
      <c r="J79" s="60"/>
      <c r="K79" s="2"/>
      <c r="L79" s="60"/>
      <c r="M79" s="2"/>
      <c r="N79" s="60"/>
      <c r="O79" s="2"/>
      <c r="P79" s="60"/>
      <c r="Q79" s="2"/>
      <c r="R79" s="60"/>
      <c r="S79" s="2"/>
      <c r="T79" s="60"/>
      <c r="U79" s="2"/>
      <c r="V79" s="60"/>
      <c r="W79" s="3"/>
      <c r="X79" s="60"/>
      <c r="Y79" s="2"/>
      <c r="Z79" s="60"/>
      <c r="AA79" s="60"/>
      <c r="AB79" s="60"/>
      <c r="AC79" s="60"/>
      <c r="AD79" s="60"/>
      <c r="AE79" s="60"/>
      <c r="AF79" s="60"/>
    </row>
    <row r="80" spans="1:32" x14ac:dyDescent="0.25">
      <c r="A80" s="60"/>
      <c r="B80" s="60"/>
      <c r="C80" s="2"/>
      <c r="D80" s="60"/>
      <c r="E80" s="2"/>
      <c r="F80" s="60"/>
      <c r="G80" s="60"/>
      <c r="H80" s="60"/>
      <c r="I80" s="3"/>
      <c r="J80" s="60"/>
      <c r="K80" s="2"/>
      <c r="L80" s="60"/>
      <c r="M80" s="2"/>
      <c r="N80" s="60"/>
      <c r="O80" s="2"/>
      <c r="P80" s="60"/>
      <c r="Q80" s="2"/>
      <c r="R80" s="60"/>
      <c r="S80" s="2"/>
      <c r="T80" s="60"/>
      <c r="U80" s="2"/>
      <c r="V80" s="60"/>
      <c r="W80" s="3"/>
      <c r="X80" s="60"/>
      <c r="Y80" s="2"/>
      <c r="Z80" s="60"/>
      <c r="AA80" s="60"/>
      <c r="AB80" s="60"/>
      <c r="AC80" s="60"/>
      <c r="AD80" s="116"/>
      <c r="AE80" s="60"/>
      <c r="AF80" s="60"/>
    </row>
  </sheetData>
  <mergeCells count="10">
    <mergeCell ref="A25:A28"/>
    <mergeCell ref="A30:A33"/>
    <mergeCell ref="A35:A38"/>
    <mergeCell ref="B50:D50"/>
    <mergeCell ref="H2:Y2"/>
    <mergeCell ref="B3:D3"/>
    <mergeCell ref="A5:A8"/>
    <mergeCell ref="A10:A13"/>
    <mergeCell ref="A15:A18"/>
    <mergeCell ref="A20:A23"/>
  </mergeCells>
  <dataValidations count="2">
    <dataValidation type="list" allowBlank="1" showInputMessage="1" showErrorMessage="1" sqref="I7">
      <formula1>#REF!</formula1>
    </dataValidation>
    <dataValidation type="list" allowBlank="1" showInputMessage="1" showErrorMessage="1" sqref="C7">
      <formula1>#REF!</formula1>
    </dataValidation>
  </dataValidations>
  <pageMargins left="0.7" right="0.7" top="0.78740157499999996" bottom="0.78740157499999996" header="0.3" footer="0.3"/>
  <pageSetup paperSize="8" scale="4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#REF!</xm:f>
          </x14:formula1>
          <xm:sqref>B7</xm:sqref>
        </x14:dataValidation>
        <x14:dataValidation type="list" allowBlank="1" showInputMessage="1" showErrorMessage="1">
          <x14:formula1>
            <xm:f>#REF!</xm:f>
          </x14:formula1>
          <xm:sqref>B12</xm:sqref>
        </x14:dataValidation>
        <x14:dataValidation type="list" allowBlank="1" showInputMessage="1" showErrorMessage="1">
          <x14:formula1>
            <xm:f>#REF!</xm:f>
          </x14:formula1>
          <xm:sqref>B22</xm:sqref>
        </x14:dataValidation>
        <x14:dataValidation type="list" allowBlank="1" showInputMessage="1" showErrorMessage="1">
          <x14:formula1>
            <xm:f>#REF!</xm:f>
          </x14:formula1>
          <xm:sqref>B27</xm:sqref>
        </x14:dataValidation>
        <x14:dataValidation type="list" allowBlank="1" showInputMessage="1" showErrorMessage="1">
          <x14:formula1>
            <xm:f>#REF!</xm:f>
          </x14:formula1>
          <xm:sqref>B32</xm:sqref>
        </x14:dataValidation>
        <x14:dataValidation type="list" allowBlank="1" showInputMessage="1" showErrorMessage="1">
          <x14:formula1>
            <xm:f>#REF!</xm:f>
          </x14:formula1>
          <xm:sqref>D7</xm:sqref>
        </x14:dataValidation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D17</xm:sqref>
        </x14:dataValidation>
        <x14:dataValidation type="list" allowBlank="1" showInputMessage="1" showErrorMessage="1">
          <x14:formula1>
            <xm:f>#REF!</xm:f>
          </x14:formula1>
          <xm:sqref>D22</xm:sqref>
        </x14:dataValidation>
        <x14:dataValidation type="list" allowBlank="1" showInputMessage="1" showErrorMessage="1">
          <x14:formula1>
            <xm:f>#REF!</xm:f>
          </x14:formula1>
          <xm:sqref>D27</xm:sqref>
        </x14:dataValidation>
        <x14:dataValidation type="list" allowBlank="1" showInputMessage="1" showErrorMessage="1">
          <x14:formula1>
            <xm:f>#REF!</xm:f>
          </x14:formula1>
          <xm:sqref>D32</xm:sqref>
        </x14:dataValidation>
        <x14:dataValidation type="list" allowBlank="1" showInputMessage="1" showErrorMessage="1">
          <x14:formula1>
            <xm:f>#REF!</xm:f>
          </x14:formula1>
          <xm:sqref>D37</xm:sqref>
        </x14:dataValidation>
        <x14:dataValidation type="list" allowBlank="1" showInputMessage="1" showErrorMessage="1">
          <x14:formula1>
            <xm:f>#REF!</xm:f>
          </x14:formula1>
          <xm:sqref>D42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X8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X13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R33</xm:sqref>
        </x14:dataValidation>
        <x14:dataValidation type="list" allowBlank="1" showInputMessage="1" showErrorMessage="1">
          <x14:formula1>
            <xm:f>#REF!</xm:f>
          </x14:formula1>
          <xm:sqref>R22</xm:sqref>
        </x14:dataValidation>
        <x14:dataValidation type="list" allowBlank="1" showInputMessage="1" showErrorMessage="1">
          <x14:formula1>
            <xm:f>#REF!</xm:f>
          </x14:formula1>
          <xm:sqref>R23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N22</xm:sqref>
        </x14:dataValidation>
        <x14:dataValidation type="list" allowBlank="1" showInputMessage="1" showErrorMessage="1">
          <x14:formula1>
            <xm:f>#REF!</xm:f>
          </x14:formula1>
          <xm:sqref>N23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N13</xm:sqref>
        </x14:dataValidation>
        <x14:dataValidation type="list" allowBlank="1" showInputMessage="1" showErrorMessage="1">
          <x14:formula1>
            <xm:f>#REF!</xm:f>
          </x14:formula1>
          <xm:sqref>N18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X22</xm:sqref>
        </x14:dataValidation>
        <x14:dataValidation type="list" allowBlank="1" showInputMessage="1" showErrorMessage="1">
          <x14:formula1>
            <xm:f>#REF!</xm:f>
          </x14:formula1>
          <xm:sqref>X23</xm:sqref>
        </x14:dataValidation>
        <x14:dataValidation type="list" allowBlank="1" showInputMessage="1" showErrorMessage="1">
          <x14:formula1>
            <xm:f>#REF!</xm:f>
          </x14:formula1>
          <xm:sqref>T8</xm:sqref>
        </x14:dataValidation>
        <x14:dataValidation type="list" allowBlank="1" showInputMessage="1" showErrorMessage="1">
          <x14:formula1>
            <xm:f>#REF!</xm:f>
          </x14:formula1>
          <xm:sqref>B17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H7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P13</xm:sqref>
        </x14:dataValidation>
        <x14:dataValidation type="list" allowBlank="1" showInputMessage="1" showErrorMessage="1">
          <x14:formula1>
            <xm:f>#REF!</xm:f>
          </x14:formula1>
          <xm:sqref>P8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R8</xm:sqref>
        </x14:dataValidation>
        <x14:dataValidation type="list" allowBlank="1" showInputMessage="1" showErrorMessage="1">
          <x14:formula1>
            <xm:f>#REF!</xm:f>
          </x14:formula1>
          <xm:sqref>R12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80"/>
  <sheetViews>
    <sheetView topLeftCell="A10" zoomScale="70" zoomScaleNormal="70" workbookViewId="0">
      <selection activeCell="F20" sqref="F20:F38"/>
    </sheetView>
  </sheetViews>
  <sheetFormatPr defaultColWidth="9.140625" defaultRowHeight="15" x14ac:dyDescent="0.25"/>
  <cols>
    <col min="1" max="1" width="25.85546875" style="60" customWidth="1"/>
    <col min="2" max="2" width="20.7109375" style="60" customWidth="1"/>
    <col min="3" max="3" width="1.7109375" style="2" customWidth="1"/>
    <col min="4" max="4" width="20.7109375" style="60" customWidth="1"/>
    <col min="5" max="5" width="1.7109375" style="2" customWidth="1"/>
    <col min="6" max="6" width="20.7109375" style="60" customWidth="1"/>
    <col min="7" max="7" width="7.28515625" style="60" customWidth="1"/>
    <col min="8" max="8" width="20.7109375" style="60" customWidth="1"/>
    <col min="9" max="9" width="1.7109375" style="3" customWidth="1"/>
    <col min="10" max="10" width="20.7109375" style="60" customWidth="1"/>
    <col min="11" max="11" width="1.7109375" style="2" customWidth="1"/>
    <col min="12" max="12" width="20.7109375" style="60" customWidth="1"/>
    <col min="13" max="13" width="1.7109375" style="2" customWidth="1"/>
    <col min="14" max="14" width="20.7109375" style="60" customWidth="1"/>
    <col min="15" max="15" width="1.7109375" style="2" customWidth="1"/>
    <col min="16" max="16" width="20.7109375" style="60" customWidth="1"/>
    <col min="17" max="17" width="1.7109375" style="2" customWidth="1"/>
    <col min="18" max="18" width="20.7109375" style="60" customWidth="1"/>
    <col min="19" max="19" width="1.7109375" style="2" customWidth="1"/>
    <col min="20" max="20" width="20.7109375" style="60" customWidth="1"/>
    <col min="21" max="21" width="1.7109375" style="2" customWidth="1"/>
    <col min="22" max="22" width="20.7109375" style="60" customWidth="1"/>
    <col min="23" max="23" width="1.7109375" style="3" customWidth="1"/>
    <col min="24" max="24" width="20.7109375" style="60" customWidth="1"/>
    <col min="25" max="25" width="1.7109375" style="2" customWidth="1"/>
    <col min="26" max="26" width="20.7109375" style="60" customWidth="1"/>
    <col min="27" max="27" width="21.28515625" style="60" customWidth="1"/>
    <col min="28" max="28" width="9.140625" style="60"/>
    <col min="29" max="29" width="11.140625" style="60" bestFit="1" customWidth="1"/>
    <col min="30" max="16384" width="9.140625" style="60"/>
  </cols>
  <sheetData>
    <row r="1" spans="1:26" ht="19.5" thickBot="1" x14ac:dyDescent="0.35">
      <c r="B1" s="272" t="s">
        <v>195</v>
      </c>
    </row>
    <row r="2" spans="1:26" ht="21.75" customHeight="1" thickBot="1" x14ac:dyDescent="0.3">
      <c r="C2" s="15"/>
      <c r="D2" s="6"/>
      <c r="E2" s="15"/>
      <c r="F2" s="6"/>
      <c r="G2" s="6"/>
      <c r="H2" s="324" t="s">
        <v>29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62"/>
    </row>
    <row r="3" spans="1:26" ht="48" thickBot="1" x14ac:dyDescent="0.3">
      <c r="B3" s="326" t="s">
        <v>31</v>
      </c>
      <c r="C3" s="327"/>
      <c r="D3" s="328"/>
      <c r="E3" s="34"/>
      <c r="F3" s="51" t="s">
        <v>32</v>
      </c>
      <c r="G3" s="11"/>
      <c r="H3" s="81" t="s">
        <v>33</v>
      </c>
      <c r="I3" s="82"/>
      <c r="J3" s="83" t="s">
        <v>77</v>
      </c>
      <c r="K3" s="82"/>
      <c r="L3" s="84" t="s">
        <v>64</v>
      </c>
      <c r="M3" s="82"/>
      <c r="N3" s="85" t="s">
        <v>65</v>
      </c>
      <c r="O3" s="82"/>
      <c r="P3" s="86" t="s">
        <v>67</v>
      </c>
      <c r="Q3" s="82"/>
      <c r="R3" s="87" t="s">
        <v>68</v>
      </c>
      <c r="S3" s="82"/>
      <c r="T3" s="88" t="s">
        <v>69</v>
      </c>
      <c r="U3" s="82"/>
      <c r="V3" s="89" t="s">
        <v>174</v>
      </c>
      <c r="W3" s="82"/>
      <c r="X3" s="265" t="s">
        <v>70</v>
      </c>
      <c r="Y3" s="82"/>
      <c r="Z3" s="312" t="s">
        <v>27</v>
      </c>
    </row>
    <row r="4" spans="1:26" ht="16.5" thickBot="1" x14ac:dyDescent="0.3">
      <c r="B4" s="5"/>
      <c r="C4" s="8"/>
      <c r="D4" s="19"/>
      <c r="E4" s="34"/>
      <c r="F4" s="19"/>
      <c r="G4" s="11"/>
      <c r="H4" s="19"/>
      <c r="I4" s="33"/>
      <c r="J4" s="19"/>
      <c r="K4" s="34"/>
      <c r="L4" s="19"/>
      <c r="M4" s="34"/>
      <c r="N4" s="19"/>
      <c r="O4" s="34"/>
      <c r="P4" s="19"/>
      <c r="Q4" s="34"/>
      <c r="R4" s="19"/>
      <c r="S4" s="34"/>
      <c r="T4" s="19"/>
      <c r="U4" s="34"/>
      <c r="V4" s="19"/>
      <c r="W4" s="33"/>
      <c r="X4" s="19"/>
      <c r="Y4" s="34"/>
      <c r="Z4" s="19"/>
    </row>
    <row r="5" spans="1:26" ht="18" customHeight="1" x14ac:dyDescent="0.25">
      <c r="A5" s="313">
        <v>1</v>
      </c>
      <c r="B5" s="133" t="s">
        <v>176</v>
      </c>
      <c r="C5" s="33"/>
      <c r="D5" s="139" t="s">
        <v>175</v>
      </c>
      <c r="E5" s="20"/>
      <c r="F5" s="55" t="s">
        <v>137</v>
      </c>
      <c r="G5" s="31"/>
      <c r="H5" s="67" t="s">
        <v>103</v>
      </c>
      <c r="I5" s="20"/>
      <c r="J5" s="44" t="s">
        <v>97</v>
      </c>
      <c r="K5" s="33"/>
      <c r="L5" s="55" t="s">
        <v>80</v>
      </c>
      <c r="M5" s="20"/>
      <c r="N5" s="16" t="s">
        <v>89</v>
      </c>
      <c r="O5" s="33"/>
      <c r="P5" s="80" t="s">
        <v>190</v>
      </c>
      <c r="Q5" s="42"/>
      <c r="R5" s="282" t="s">
        <v>220</v>
      </c>
      <c r="S5" s="135"/>
      <c r="T5" s="96" t="s">
        <v>163</v>
      </c>
      <c r="U5" s="33"/>
      <c r="V5" s="120" t="s">
        <v>132</v>
      </c>
      <c r="W5" s="20"/>
      <c r="X5" s="266" t="s">
        <v>164</v>
      </c>
      <c r="Y5" s="33"/>
      <c r="Z5" s="104" t="s">
        <v>128</v>
      </c>
    </row>
    <row r="6" spans="1:26" ht="47.25" x14ac:dyDescent="0.25">
      <c r="A6" s="313"/>
      <c r="B6" s="66" t="s">
        <v>28</v>
      </c>
      <c r="C6" s="33"/>
      <c r="D6" s="45" t="s">
        <v>34</v>
      </c>
      <c r="E6" s="20"/>
      <c r="F6" s="56" t="s">
        <v>43</v>
      </c>
      <c r="G6" s="31"/>
      <c r="H6" s="73" t="s">
        <v>35</v>
      </c>
      <c r="I6" s="31"/>
      <c r="J6" s="45" t="s">
        <v>3</v>
      </c>
      <c r="K6" s="33"/>
      <c r="L6" s="56" t="s">
        <v>51</v>
      </c>
      <c r="M6" s="20"/>
      <c r="N6" s="13" t="s">
        <v>52</v>
      </c>
      <c r="O6" s="33"/>
      <c r="P6" s="77" t="s">
        <v>8</v>
      </c>
      <c r="Q6" s="33"/>
      <c r="R6" s="283" t="s">
        <v>9</v>
      </c>
      <c r="S6" s="33"/>
      <c r="T6" s="97" t="s">
        <v>61</v>
      </c>
      <c r="U6" s="33"/>
      <c r="V6" s="118" t="s">
        <v>12</v>
      </c>
      <c r="W6" s="20"/>
      <c r="X6" s="267" t="s">
        <v>13</v>
      </c>
      <c r="Y6" s="33"/>
      <c r="Z6" s="119" t="s">
        <v>14</v>
      </c>
    </row>
    <row r="7" spans="1:26" ht="24.95" customHeight="1" x14ac:dyDescent="0.25">
      <c r="A7" s="313"/>
      <c r="B7" s="76"/>
      <c r="C7" s="35"/>
      <c r="D7" s="76"/>
      <c r="E7" s="22"/>
      <c r="F7" s="50">
        <v>60000000</v>
      </c>
      <c r="G7" s="31"/>
      <c r="H7" s="76">
        <v>740653064</v>
      </c>
      <c r="I7" s="35"/>
      <c r="J7" s="46">
        <v>120000000</v>
      </c>
      <c r="K7" s="38"/>
      <c r="L7" s="131">
        <v>1000000</v>
      </c>
      <c r="M7" s="22"/>
      <c r="N7" s="47">
        <v>80000000</v>
      </c>
      <c r="O7" s="21"/>
      <c r="P7" s="78">
        <v>377525457</v>
      </c>
      <c r="Q7" s="22"/>
      <c r="R7" s="284">
        <v>35245124</v>
      </c>
      <c r="S7" s="22"/>
      <c r="T7" s="174">
        <v>98647730.769230768</v>
      </c>
      <c r="U7" s="22"/>
      <c r="V7" s="166">
        <v>99687580</v>
      </c>
      <c r="W7" s="22"/>
      <c r="X7" s="268">
        <v>88182326</v>
      </c>
      <c r="Y7" s="30"/>
      <c r="Z7" s="103">
        <v>5000000</v>
      </c>
    </row>
    <row r="8" spans="1:26" ht="21.95" customHeight="1" thickBot="1" x14ac:dyDescent="0.3">
      <c r="A8" s="313"/>
      <c r="B8" s="65" t="s">
        <v>157</v>
      </c>
      <c r="C8" s="23"/>
      <c r="D8" s="65" t="s">
        <v>139</v>
      </c>
      <c r="E8" s="23"/>
      <c r="F8" s="17"/>
      <c r="G8" s="31"/>
      <c r="H8" s="74" t="s">
        <v>98</v>
      </c>
      <c r="I8" s="32"/>
      <c r="J8" s="237">
        <v>1856.5505291169009</v>
      </c>
      <c r="K8" s="30"/>
      <c r="L8" s="57" t="s">
        <v>81</v>
      </c>
      <c r="M8" s="23"/>
      <c r="N8" s="52"/>
      <c r="O8" s="23"/>
      <c r="P8" s="79" t="s">
        <v>262</v>
      </c>
      <c r="Q8" s="23"/>
      <c r="R8" s="285" t="s">
        <v>110</v>
      </c>
      <c r="S8" s="23"/>
      <c r="T8" s="161">
        <v>1264.7144970414201</v>
      </c>
      <c r="U8" s="23"/>
      <c r="V8" s="102" t="s">
        <v>183</v>
      </c>
      <c r="W8" s="23"/>
      <c r="X8" s="269" t="s">
        <v>115</v>
      </c>
      <c r="Y8" s="30"/>
      <c r="Z8" s="105"/>
    </row>
    <row r="9" spans="1:26" ht="8.1" customHeight="1" thickBot="1" x14ac:dyDescent="0.3">
      <c r="A9" s="137"/>
      <c r="B9" s="23"/>
      <c r="C9" s="23"/>
      <c r="D9" s="23"/>
      <c r="E9" s="23"/>
      <c r="F9" s="30"/>
      <c r="G9" s="23"/>
      <c r="H9" s="32"/>
      <c r="I9" s="32"/>
      <c r="J9" s="30"/>
      <c r="K9" s="30"/>
      <c r="L9" s="23"/>
      <c r="M9" s="23"/>
      <c r="O9" s="23"/>
      <c r="P9" s="23"/>
      <c r="Q9" s="23"/>
      <c r="R9" s="286"/>
      <c r="S9" s="23"/>
      <c r="T9" s="23"/>
      <c r="U9" s="23"/>
      <c r="V9" s="23"/>
      <c r="W9" s="23"/>
      <c r="X9" s="30"/>
      <c r="Y9" s="30"/>
      <c r="Z9" s="33"/>
    </row>
    <row r="10" spans="1:26" ht="18" customHeight="1" x14ac:dyDescent="0.25">
      <c r="A10" s="313">
        <f>A5+1</f>
        <v>2</v>
      </c>
      <c r="B10" s="133" t="s">
        <v>177</v>
      </c>
      <c r="C10" s="23"/>
      <c r="D10" s="139" t="s">
        <v>175</v>
      </c>
      <c r="E10" s="23"/>
      <c r="F10" s="54" t="s">
        <v>137</v>
      </c>
      <c r="G10" s="31"/>
      <c r="H10" s="67" t="s">
        <v>103</v>
      </c>
      <c r="I10" s="32"/>
      <c r="J10" s="121" t="s">
        <v>76</v>
      </c>
      <c r="K10" s="30"/>
      <c r="L10" s="23"/>
      <c r="M10" s="23"/>
      <c r="N10" s="16" t="s">
        <v>104</v>
      </c>
      <c r="O10" s="23"/>
      <c r="P10" s="80" t="s">
        <v>227</v>
      </c>
      <c r="Q10" s="23"/>
      <c r="R10" s="282" t="s">
        <v>224</v>
      </c>
      <c r="S10" s="23"/>
      <c r="T10" s="173" t="s">
        <v>161</v>
      </c>
      <c r="U10" s="23"/>
      <c r="V10" s="28" t="s">
        <v>131</v>
      </c>
      <c r="W10" s="23"/>
      <c r="X10" s="266" t="s">
        <v>164</v>
      </c>
      <c r="Y10" s="30"/>
      <c r="Z10" s="104" t="s">
        <v>128</v>
      </c>
    </row>
    <row r="11" spans="1:26" ht="47.45" customHeight="1" x14ac:dyDescent="0.25">
      <c r="A11" s="313"/>
      <c r="B11" s="73" t="s">
        <v>90</v>
      </c>
      <c r="C11" s="20"/>
      <c r="D11" s="45" t="s">
        <v>0</v>
      </c>
      <c r="E11" s="20"/>
      <c r="F11" s="45" t="s">
        <v>44</v>
      </c>
      <c r="G11" s="31"/>
      <c r="H11" s="66" t="s">
        <v>36</v>
      </c>
      <c r="I11" s="33"/>
      <c r="J11" s="24" t="s">
        <v>74</v>
      </c>
      <c r="K11" s="33"/>
      <c r="L11" s="20"/>
      <c r="M11" s="20"/>
      <c r="N11" s="13" t="s">
        <v>53</v>
      </c>
      <c r="O11" s="20"/>
      <c r="P11" s="77" t="s">
        <v>7</v>
      </c>
      <c r="Q11" s="33"/>
      <c r="R11" s="283" t="s">
        <v>11</v>
      </c>
      <c r="S11" s="20"/>
      <c r="T11" s="138"/>
      <c r="U11" s="20"/>
      <c r="V11" s="29" t="s">
        <v>62</v>
      </c>
      <c r="W11" s="20"/>
      <c r="X11" s="267" t="s">
        <v>63</v>
      </c>
      <c r="Y11" s="33"/>
      <c r="Z11" s="119" t="s">
        <v>15</v>
      </c>
    </row>
    <row r="12" spans="1:26" ht="21.95" customHeight="1" x14ac:dyDescent="0.25">
      <c r="A12" s="313"/>
      <c r="B12" s="76"/>
      <c r="C12" s="22"/>
      <c r="D12" s="76"/>
      <c r="E12" s="22"/>
      <c r="F12" s="47">
        <v>24770000</v>
      </c>
      <c r="G12" s="31"/>
      <c r="H12" s="76">
        <v>4812039.6226415094</v>
      </c>
      <c r="I12" s="22"/>
      <c r="J12" s="125"/>
      <c r="K12" s="39"/>
      <c r="L12" s="22"/>
      <c r="M12" s="22"/>
      <c r="N12" s="47">
        <v>12515338</v>
      </c>
      <c r="O12" s="21"/>
      <c r="P12" s="78">
        <v>13389283</v>
      </c>
      <c r="Q12" s="22"/>
      <c r="R12" s="284">
        <v>39987915</v>
      </c>
      <c r="S12" s="22"/>
      <c r="T12" s="22"/>
      <c r="U12" s="22"/>
      <c r="V12" s="130"/>
      <c r="W12" s="22"/>
      <c r="X12" s="268">
        <v>29433962</v>
      </c>
      <c r="Y12" s="33"/>
      <c r="Z12" s="103">
        <v>5000000</v>
      </c>
    </row>
    <row r="13" spans="1:26" ht="21.95" customHeight="1" thickBot="1" x14ac:dyDescent="0.3">
      <c r="A13" s="313"/>
      <c r="B13" s="65" t="s">
        <v>149</v>
      </c>
      <c r="C13" s="23"/>
      <c r="D13" s="65" t="s">
        <v>141</v>
      </c>
      <c r="E13" s="23"/>
      <c r="F13" s="112"/>
      <c r="G13" s="31"/>
      <c r="H13" s="75" t="s">
        <v>99</v>
      </c>
      <c r="I13" s="23"/>
      <c r="J13" s="26"/>
      <c r="K13" s="30"/>
      <c r="L13" s="23"/>
      <c r="M13" s="23"/>
      <c r="N13" s="72" t="s">
        <v>207</v>
      </c>
      <c r="O13" s="23"/>
      <c r="P13" s="79" t="s">
        <v>109</v>
      </c>
      <c r="Q13" s="23"/>
      <c r="R13" s="285" t="s">
        <v>111</v>
      </c>
      <c r="S13" s="23"/>
      <c r="T13" s="23"/>
      <c r="U13" s="23"/>
      <c r="V13" s="25"/>
      <c r="W13" s="23"/>
      <c r="X13" s="269" t="s">
        <v>188</v>
      </c>
      <c r="Y13" s="33"/>
      <c r="Z13" s="106"/>
    </row>
    <row r="14" spans="1:26" s="2" customFormat="1" ht="8.1" customHeight="1" thickBot="1" x14ac:dyDescent="0.3">
      <c r="A14" s="37"/>
      <c r="B14" s="23"/>
      <c r="C14" s="23"/>
      <c r="D14" s="23"/>
      <c r="E14" s="23"/>
      <c r="F14" s="23"/>
      <c r="G14" s="23"/>
      <c r="H14" s="23"/>
      <c r="I14" s="23"/>
      <c r="J14" s="30"/>
      <c r="K14" s="30"/>
      <c r="L14" s="23"/>
      <c r="M14" s="23"/>
      <c r="N14" s="23"/>
      <c r="O14" s="23"/>
      <c r="P14" s="23"/>
      <c r="Q14" s="23"/>
      <c r="R14" s="286"/>
      <c r="S14" s="23"/>
      <c r="T14" s="23"/>
      <c r="U14" s="23"/>
      <c r="V14" s="23"/>
      <c r="W14" s="23"/>
      <c r="X14" s="33"/>
      <c r="Y14" s="33"/>
      <c r="Z14" s="30"/>
    </row>
    <row r="15" spans="1:26" ht="18" customHeight="1" x14ac:dyDescent="0.25">
      <c r="A15" s="313">
        <f>A10+1</f>
        <v>3</v>
      </c>
      <c r="B15" s="181" t="s">
        <v>175</v>
      </c>
      <c r="C15" s="23"/>
      <c r="D15" s="139" t="s">
        <v>175</v>
      </c>
      <c r="E15" s="23"/>
      <c r="F15" s="44" t="s">
        <v>137</v>
      </c>
      <c r="G15" s="31"/>
      <c r="H15" s="23"/>
      <c r="I15" s="23"/>
      <c r="J15" s="121" t="s">
        <v>76</v>
      </c>
      <c r="K15" s="30"/>
      <c r="L15" s="23"/>
      <c r="M15" s="23"/>
      <c r="N15" s="16" t="s">
        <v>105</v>
      </c>
      <c r="O15" s="23"/>
      <c r="P15" s="80" t="s">
        <v>228</v>
      </c>
      <c r="Q15" s="23"/>
      <c r="R15" s="282" t="s">
        <v>223</v>
      </c>
      <c r="S15" s="23"/>
      <c r="T15" s="23"/>
      <c r="U15" s="23"/>
      <c r="V15" s="23"/>
      <c r="W15" s="23"/>
      <c r="X15" s="266" t="s">
        <v>126</v>
      </c>
      <c r="Y15" s="33"/>
      <c r="Z15" s="104" t="s">
        <v>128</v>
      </c>
    </row>
    <row r="16" spans="1:26" ht="47.45" customHeight="1" x14ac:dyDescent="0.25">
      <c r="A16" s="313">
        <f>A10+1</f>
        <v>3</v>
      </c>
      <c r="B16" s="100" t="s">
        <v>58</v>
      </c>
      <c r="C16" s="33"/>
      <c r="D16" s="45" t="s">
        <v>37</v>
      </c>
      <c r="E16" s="20"/>
      <c r="F16" s="12" t="s">
        <v>45</v>
      </c>
      <c r="G16" s="31"/>
      <c r="H16" s="70"/>
      <c r="I16" s="20"/>
      <c r="J16" s="29" t="s">
        <v>66</v>
      </c>
      <c r="K16" s="20"/>
      <c r="L16" s="20"/>
      <c r="M16" s="20"/>
      <c r="N16" s="13" t="s">
        <v>173</v>
      </c>
      <c r="O16" s="20"/>
      <c r="P16" s="77" t="s">
        <v>55</v>
      </c>
      <c r="Q16" s="20"/>
      <c r="R16" s="283" t="s">
        <v>57</v>
      </c>
      <c r="S16" s="20"/>
      <c r="T16" s="20"/>
      <c r="U16" s="20"/>
      <c r="V16" s="20"/>
      <c r="W16" s="20"/>
      <c r="X16" s="267" t="s">
        <v>118</v>
      </c>
      <c r="Y16" s="33"/>
      <c r="Z16" s="119" t="s">
        <v>16</v>
      </c>
    </row>
    <row r="17" spans="1:30" ht="24.95" customHeight="1" x14ac:dyDescent="0.25">
      <c r="A17" s="313"/>
      <c r="B17" s="99"/>
      <c r="C17" s="22"/>
      <c r="D17" s="76"/>
      <c r="E17" s="22"/>
      <c r="F17" s="50">
        <v>21215280</v>
      </c>
      <c r="G17" s="31"/>
      <c r="H17" s="22"/>
      <c r="I17" s="22"/>
      <c r="J17" s="125"/>
      <c r="K17" s="39"/>
      <c r="L17" s="22"/>
      <c r="M17" s="22"/>
      <c r="N17" s="47">
        <v>3435429</v>
      </c>
      <c r="O17" s="21"/>
      <c r="P17" s="78">
        <v>20418406</v>
      </c>
      <c r="Q17" s="22"/>
      <c r="R17" s="284">
        <v>671384</v>
      </c>
      <c r="S17" s="22"/>
      <c r="T17" s="22"/>
      <c r="U17" s="22"/>
      <c r="V17" s="22"/>
      <c r="W17" s="22"/>
      <c r="X17" s="268">
        <v>84331305</v>
      </c>
      <c r="Y17" s="33"/>
      <c r="Z17" s="103">
        <v>10000000</v>
      </c>
    </row>
    <row r="18" spans="1:30" ht="21.95" customHeight="1" thickBot="1" x14ac:dyDescent="0.3">
      <c r="A18" s="313"/>
      <c r="B18" s="98" t="s">
        <v>158</v>
      </c>
      <c r="C18" s="22"/>
      <c r="D18" s="111" t="s">
        <v>140</v>
      </c>
      <c r="E18" s="22"/>
      <c r="F18" s="48"/>
      <c r="G18" s="31"/>
      <c r="H18" s="22"/>
      <c r="I18" s="22"/>
      <c r="J18" s="127"/>
      <c r="K18" s="39"/>
      <c r="L18" s="22"/>
      <c r="M18" s="22"/>
      <c r="N18" s="72" t="s">
        <v>209</v>
      </c>
      <c r="O18" s="21"/>
      <c r="P18" s="79" t="s">
        <v>107</v>
      </c>
      <c r="Q18" s="22"/>
      <c r="R18" s="285" t="s">
        <v>112</v>
      </c>
      <c r="S18" s="22"/>
      <c r="T18" s="22"/>
      <c r="U18" s="22"/>
      <c r="V18" s="22"/>
      <c r="W18" s="22"/>
      <c r="X18" s="269" t="s">
        <v>125</v>
      </c>
      <c r="Y18" s="33"/>
      <c r="Z18" s="108"/>
    </row>
    <row r="19" spans="1:30" ht="8.1" customHeight="1" thickBot="1" x14ac:dyDescent="0.3">
      <c r="A19" s="113"/>
      <c r="B19" s="22"/>
      <c r="C19" s="22"/>
      <c r="D19" s="22"/>
      <c r="E19" s="22"/>
      <c r="F19" s="39"/>
      <c r="G19" s="23"/>
      <c r="H19" s="22"/>
      <c r="I19" s="22"/>
      <c r="J19" s="39"/>
      <c r="K19" s="39"/>
      <c r="L19" s="22"/>
      <c r="M19" s="22"/>
      <c r="N19" s="23"/>
      <c r="O19" s="21"/>
      <c r="P19" s="22"/>
      <c r="Q19" s="22"/>
      <c r="R19" s="287"/>
      <c r="S19" s="22"/>
      <c r="T19" s="22"/>
      <c r="U19" s="22"/>
      <c r="V19" s="22"/>
      <c r="W19" s="22"/>
      <c r="X19" s="33"/>
      <c r="Y19" s="33"/>
      <c r="Z19" s="21"/>
    </row>
    <row r="20" spans="1:30" ht="18" customHeight="1" x14ac:dyDescent="0.25">
      <c r="A20" s="313">
        <f>A15+1</f>
        <v>4</v>
      </c>
      <c r="B20" s="139" t="s">
        <v>175</v>
      </c>
      <c r="C20" s="23"/>
      <c r="D20" s="139" t="s">
        <v>175</v>
      </c>
      <c r="E20" s="23"/>
      <c r="F20" s="55" t="s">
        <v>136</v>
      </c>
      <c r="G20" s="31"/>
      <c r="H20" s="23"/>
      <c r="I20" s="23"/>
      <c r="J20" s="121" t="s">
        <v>76</v>
      </c>
      <c r="K20" s="30"/>
      <c r="L20" s="23"/>
      <c r="M20" s="23"/>
      <c r="N20" s="28" t="s">
        <v>106</v>
      </c>
      <c r="O20" s="23"/>
      <c r="P20" s="121" t="s">
        <v>106</v>
      </c>
      <c r="Q20" s="23"/>
      <c r="R20" s="282" t="s">
        <v>216</v>
      </c>
      <c r="S20" s="23"/>
      <c r="T20" s="23"/>
      <c r="U20" s="23"/>
      <c r="V20" s="23"/>
      <c r="W20" s="23"/>
      <c r="X20" s="121" t="s">
        <v>126</v>
      </c>
      <c r="Y20" s="33"/>
      <c r="Z20" s="107">
        <v>6</v>
      </c>
    </row>
    <row r="21" spans="1:30" ht="47.45" customHeight="1" x14ac:dyDescent="0.25">
      <c r="A21" s="313">
        <f>A15+1</f>
        <v>4</v>
      </c>
      <c r="B21" s="45" t="s">
        <v>41</v>
      </c>
      <c r="C21" s="20"/>
      <c r="D21" s="45" t="s">
        <v>1</v>
      </c>
      <c r="E21" s="20"/>
      <c r="F21" s="58" t="s">
        <v>46</v>
      </c>
      <c r="G21" s="31"/>
      <c r="H21" s="20"/>
      <c r="I21" s="20"/>
      <c r="J21" s="29" t="s">
        <v>78</v>
      </c>
      <c r="K21" s="20"/>
      <c r="L21" s="20"/>
      <c r="M21" s="20"/>
      <c r="N21" s="29" t="s">
        <v>54</v>
      </c>
      <c r="O21" s="20"/>
      <c r="P21" s="24" t="s">
        <v>56</v>
      </c>
      <c r="Q21" s="20"/>
      <c r="R21" s="283" t="s">
        <v>10</v>
      </c>
      <c r="S21" s="20"/>
      <c r="T21" s="20"/>
      <c r="U21" s="20"/>
      <c r="V21" s="20"/>
      <c r="W21" s="20"/>
      <c r="X21" s="24" t="s">
        <v>117</v>
      </c>
      <c r="Y21" s="33"/>
      <c r="Z21" s="264" t="s">
        <v>71</v>
      </c>
    </row>
    <row r="22" spans="1:30" ht="24.95" customHeight="1" x14ac:dyDescent="0.25">
      <c r="A22" s="313"/>
      <c r="B22" s="76"/>
      <c r="C22" s="22"/>
      <c r="D22" s="76"/>
      <c r="E22" s="22"/>
      <c r="F22" s="131">
        <v>4800000</v>
      </c>
      <c r="G22" s="31"/>
      <c r="H22" s="22"/>
      <c r="I22" s="22"/>
      <c r="J22" s="125"/>
      <c r="K22" s="39"/>
      <c r="L22" s="22"/>
      <c r="M22" s="22"/>
      <c r="N22" s="125"/>
      <c r="O22" s="21"/>
      <c r="P22" s="125"/>
      <c r="Q22" s="22"/>
      <c r="R22" s="284">
        <v>106798642</v>
      </c>
      <c r="S22" s="22"/>
      <c r="T22" s="22"/>
      <c r="U22" s="22"/>
      <c r="V22" s="22"/>
      <c r="W22" s="22"/>
      <c r="X22" s="125">
        <v>0</v>
      </c>
      <c r="Y22" s="33"/>
      <c r="Z22" s="103">
        <v>38461538.461538464</v>
      </c>
      <c r="AA22" s="167"/>
    </row>
    <row r="23" spans="1:30" ht="21.95" customHeight="1" thickBot="1" x14ac:dyDescent="0.3">
      <c r="A23" s="313"/>
      <c r="B23" s="65" t="s">
        <v>147</v>
      </c>
      <c r="C23" s="23"/>
      <c r="D23" s="65" t="s">
        <v>142</v>
      </c>
      <c r="E23" s="23"/>
      <c r="F23" s="59"/>
      <c r="G23" s="31"/>
      <c r="H23" s="23"/>
      <c r="I23" s="23"/>
      <c r="J23" s="128"/>
      <c r="K23" s="40"/>
      <c r="L23" s="23"/>
      <c r="M23" s="23"/>
      <c r="N23" s="26"/>
      <c r="O23" s="23"/>
      <c r="P23" s="26"/>
      <c r="Q23" s="23"/>
      <c r="R23" s="285" t="s">
        <v>186</v>
      </c>
      <c r="S23" s="23"/>
      <c r="T23" s="23"/>
      <c r="U23" s="23"/>
      <c r="V23" s="23"/>
      <c r="W23" s="23"/>
      <c r="X23" s="26"/>
      <c r="Y23" s="33"/>
      <c r="Z23" s="109"/>
    </row>
    <row r="24" spans="1:30" s="2" customFormat="1" ht="8.1" customHeight="1" thickBot="1" x14ac:dyDescent="0.3">
      <c r="A24" s="37"/>
      <c r="B24" s="23"/>
      <c r="C24" s="23"/>
      <c r="D24" s="23"/>
      <c r="E24" s="23"/>
      <c r="F24" s="23"/>
      <c r="G24" s="23"/>
      <c r="H24" s="23"/>
      <c r="I24" s="23"/>
      <c r="J24" s="40"/>
      <c r="K24" s="40"/>
      <c r="L24" s="23"/>
      <c r="M24" s="23"/>
      <c r="N24" s="21"/>
      <c r="O24" s="23"/>
      <c r="P24" s="23"/>
      <c r="Q24" s="23"/>
      <c r="R24" s="286" t="s">
        <v>20</v>
      </c>
      <c r="S24" s="23"/>
      <c r="T24" s="23"/>
      <c r="U24" s="23"/>
      <c r="V24" s="23"/>
      <c r="W24" s="23"/>
      <c r="X24" s="33"/>
      <c r="Y24" s="33"/>
      <c r="Z24" s="3"/>
    </row>
    <row r="25" spans="1:30" ht="18" customHeight="1" x14ac:dyDescent="0.25">
      <c r="A25" s="313">
        <f>A20+1</f>
        <v>5</v>
      </c>
      <c r="B25" s="139" t="s">
        <v>175</v>
      </c>
      <c r="C25" s="23"/>
      <c r="D25" s="139" t="s">
        <v>175</v>
      </c>
      <c r="E25" s="23"/>
      <c r="F25" s="55" t="s">
        <v>136</v>
      </c>
      <c r="G25" s="31"/>
      <c r="H25" s="23"/>
      <c r="I25" s="23"/>
      <c r="J25" s="121" t="s">
        <v>86</v>
      </c>
      <c r="K25" s="40"/>
      <c r="L25" s="23"/>
      <c r="M25" s="23"/>
      <c r="N25" s="16" t="s">
        <v>101</v>
      </c>
      <c r="O25" s="23"/>
      <c r="P25" s="80" t="s">
        <v>189</v>
      </c>
      <c r="Q25" s="23"/>
      <c r="R25" s="282" t="s">
        <v>225</v>
      </c>
      <c r="S25" s="23"/>
      <c r="T25" s="23"/>
      <c r="U25" s="23"/>
      <c r="V25" s="23"/>
      <c r="W25" s="23"/>
      <c r="X25" s="121" t="s">
        <v>127</v>
      </c>
      <c r="Y25" s="33"/>
      <c r="Z25" s="110">
        <v>6</v>
      </c>
    </row>
    <row r="26" spans="1:30" ht="47.45" customHeight="1" x14ac:dyDescent="0.25">
      <c r="A26" s="313">
        <f>A20+1</f>
        <v>5</v>
      </c>
      <c r="B26" s="45" t="s">
        <v>42</v>
      </c>
      <c r="C26" s="20"/>
      <c r="D26" s="45" t="s">
        <v>38</v>
      </c>
      <c r="E26" s="20"/>
      <c r="F26" s="58" t="s">
        <v>47</v>
      </c>
      <c r="G26" s="31"/>
      <c r="H26" s="30"/>
      <c r="I26" s="30"/>
      <c r="J26" s="29" t="s">
        <v>50</v>
      </c>
      <c r="K26" s="20"/>
      <c r="L26" s="30"/>
      <c r="M26" s="30"/>
      <c r="N26" s="13" t="s">
        <v>5</v>
      </c>
      <c r="O26" s="20"/>
      <c r="P26" s="236" t="s">
        <v>185</v>
      </c>
      <c r="Q26" s="30"/>
      <c r="R26" s="283" t="s">
        <v>93</v>
      </c>
      <c r="S26" s="33"/>
      <c r="T26" s="30"/>
      <c r="U26" s="30"/>
      <c r="V26" s="30"/>
      <c r="W26" s="30"/>
      <c r="X26" s="24" t="s">
        <v>94</v>
      </c>
      <c r="Y26" s="33"/>
      <c r="Z26" s="119" t="s">
        <v>83</v>
      </c>
    </row>
    <row r="27" spans="1:30" ht="24.95" customHeight="1" x14ac:dyDescent="0.25">
      <c r="A27" s="313"/>
      <c r="B27" s="76"/>
      <c r="C27" s="22"/>
      <c r="D27" s="76"/>
      <c r="E27" s="22"/>
      <c r="F27" s="131">
        <v>45000000</v>
      </c>
      <c r="G27" s="31"/>
      <c r="H27" s="22"/>
      <c r="I27" s="22"/>
      <c r="J27" s="125"/>
      <c r="K27" s="39"/>
      <c r="L27" s="22"/>
      <c r="M27" s="22"/>
      <c r="N27" s="289">
        <v>1298358</v>
      </c>
      <c r="O27" s="22"/>
      <c r="P27" s="78">
        <v>54152159</v>
      </c>
      <c r="Q27" s="22"/>
      <c r="R27" s="284">
        <v>12752289.915819883</v>
      </c>
      <c r="S27" s="22"/>
      <c r="T27" s="22"/>
      <c r="U27" s="22"/>
      <c r="V27" s="22"/>
      <c r="W27" s="22"/>
      <c r="X27" s="125"/>
      <c r="Y27" s="33"/>
      <c r="Z27" s="103">
        <v>4000000</v>
      </c>
    </row>
    <row r="28" spans="1:30" ht="21.95" customHeight="1" thickBot="1" x14ac:dyDescent="0.3">
      <c r="A28" s="313"/>
      <c r="B28" s="65" t="s">
        <v>148</v>
      </c>
      <c r="C28" s="23"/>
      <c r="D28" s="65" t="s">
        <v>143</v>
      </c>
      <c r="E28" s="23"/>
      <c r="F28" s="59"/>
      <c r="G28" s="31"/>
      <c r="H28" s="23"/>
      <c r="I28" s="23"/>
      <c r="J28" s="128"/>
      <c r="K28" s="30"/>
      <c r="L28" s="23"/>
      <c r="M28" s="23"/>
      <c r="N28" s="71" t="s">
        <v>100</v>
      </c>
      <c r="O28" s="23"/>
      <c r="P28" s="79"/>
      <c r="Q28" s="23"/>
      <c r="R28" s="285" t="s">
        <v>114</v>
      </c>
      <c r="S28" s="23"/>
      <c r="T28" s="23"/>
      <c r="U28" s="23"/>
      <c r="V28" s="23"/>
      <c r="W28" s="23"/>
      <c r="X28" s="26"/>
      <c r="Y28" s="33"/>
      <c r="Z28" s="109"/>
    </row>
    <row r="29" spans="1:30" ht="8.1" customHeight="1" thickBot="1" x14ac:dyDescent="0.3">
      <c r="A29" s="37"/>
      <c r="B29" s="23"/>
      <c r="C29" s="23"/>
      <c r="D29" s="23"/>
      <c r="E29" s="23"/>
      <c r="F29" s="23"/>
      <c r="G29" s="23"/>
      <c r="H29" s="23"/>
      <c r="I29" s="23"/>
      <c r="J29" s="30"/>
      <c r="K29" s="30"/>
      <c r="L29" s="23"/>
      <c r="M29" s="23"/>
      <c r="N29" s="286"/>
      <c r="O29" s="23"/>
      <c r="P29" s="23"/>
      <c r="Q29" s="23"/>
      <c r="R29" s="23"/>
      <c r="S29" s="23"/>
      <c r="T29" s="23"/>
      <c r="U29" s="23"/>
      <c r="V29" s="23"/>
      <c r="W29" s="23"/>
      <c r="X29" s="33"/>
      <c r="Y29" s="33"/>
      <c r="Z29" s="3"/>
    </row>
    <row r="30" spans="1:30" ht="18" customHeight="1" x14ac:dyDescent="0.25">
      <c r="A30" s="320">
        <f>A25+1</f>
        <v>6</v>
      </c>
      <c r="B30" s="240" t="s">
        <v>192</v>
      </c>
      <c r="C30" s="23"/>
      <c r="D30" s="139" t="s">
        <v>175</v>
      </c>
      <c r="E30" s="23"/>
      <c r="F30" s="55" t="s">
        <v>136</v>
      </c>
      <c r="G30" s="31"/>
      <c r="H30" s="23"/>
      <c r="I30" s="23"/>
      <c r="J30" s="121" t="s">
        <v>84</v>
      </c>
      <c r="K30" s="30"/>
      <c r="L30" s="23"/>
      <c r="M30" s="23"/>
      <c r="N30" s="290" t="s">
        <v>226</v>
      </c>
      <c r="O30" s="23"/>
      <c r="P30" s="23"/>
      <c r="Q30" s="23"/>
      <c r="R30" s="121" t="s">
        <v>130</v>
      </c>
      <c r="S30" s="23"/>
      <c r="T30" s="23"/>
      <c r="U30" s="23"/>
      <c r="V30" s="23"/>
      <c r="W30" s="23"/>
      <c r="X30" s="121" t="s">
        <v>127</v>
      </c>
      <c r="Y30" s="33"/>
      <c r="Z30" s="3"/>
    </row>
    <row r="31" spans="1:30" ht="47.45" customHeight="1" x14ac:dyDescent="0.25">
      <c r="A31" s="320">
        <f>A25+1</f>
        <v>6</v>
      </c>
      <c r="B31" s="227" t="s">
        <v>30</v>
      </c>
      <c r="C31" s="20"/>
      <c r="D31" s="45" t="s">
        <v>39</v>
      </c>
      <c r="E31" s="20"/>
      <c r="F31" s="58" t="s">
        <v>48</v>
      </c>
      <c r="G31" s="31"/>
      <c r="H31" s="20"/>
      <c r="I31" s="20"/>
      <c r="J31" s="29" t="s">
        <v>4</v>
      </c>
      <c r="K31" s="20"/>
      <c r="L31" s="20"/>
      <c r="M31" s="20"/>
      <c r="N31" s="13" t="s">
        <v>6</v>
      </c>
      <c r="O31" s="20"/>
      <c r="P31" s="20"/>
      <c r="Q31" s="20"/>
      <c r="R31" s="24" t="s">
        <v>59</v>
      </c>
      <c r="S31" s="20"/>
      <c r="T31" s="20"/>
      <c r="U31" s="20"/>
      <c r="V31" s="20"/>
      <c r="W31" s="20"/>
      <c r="X31" s="24" t="s">
        <v>95</v>
      </c>
      <c r="Y31" s="33"/>
      <c r="Z31" s="61"/>
      <c r="AD31" s="262"/>
    </row>
    <row r="32" spans="1:30" ht="24.95" customHeight="1" x14ac:dyDescent="0.25">
      <c r="A32" s="320"/>
      <c r="B32" s="78"/>
      <c r="C32" s="22"/>
      <c r="D32" s="76"/>
      <c r="E32" s="22"/>
      <c r="F32" s="131">
        <v>3000000</v>
      </c>
      <c r="G32" s="31"/>
      <c r="H32" s="22"/>
      <c r="I32" s="22"/>
      <c r="J32" s="129"/>
      <c r="K32" s="39"/>
      <c r="L32" s="22"/>
      <c r="M32" s="22"/>
      <c r="N32" s="289">
        <v>5000000</v>
      </c>
      <c r="O32" s="22"/>
      <c r="P32" s="22"/>
      <c r="Q32" s="22"/>
      <c r="R32" s="125"/>
      <c r="S32" s="22"/>
      <c r="T32" s="22"/>
      <c r="U32" s="22"/>
      <c r="V32" s="22"/>
      <c r="W32" s="22"/>
      <c r="X32" s="125"/>
      <c r="Y32" s="33"/>
      <c r="AD32" s="263"/>
    </row>
    <row r="33" spans="1:30" ht="21.95" customHeight="1" thickBot="1" x14ac:dyDescent="0.3">
      <c r="A33" s="320"/>
      <c r="B33" s="228" t="s">
        <v>156</v>
      </c>
      <c r="C33" s="23"/>
      <c r="D33" s="65" t="s">
        <v>145</v>
      </c>
      <c r="E33" s="23"/>
      <c r="F33" s="59"/>
      <c r="G33" s="31"/>
      <c r="H33" s="23"/>
      <c r="I33" s="23"/>
      <c r="J33" s="126"/>
      <c r="K33" s="30"/>
      <c r="L33" s="23"/>
      <c r="M33" s="23"/>
      <c r="N33" s="72" t="s">
        <v>198</v>
      </c>
      <c r="O33" s="23"/>
      <c r="P33" s="23"/>
      <c r="Q33" s="23"/>
      <c r="R33" s="26"/>
      <c r="S33" s="23"/>
      <c r="T33" s="23"/>
      <c r="U33" s="23"/>
      <c r="V33" s="23"/>
      <c r="W33" s="23"/>
      <c r="X33" s="26"/>
      <c r="Y33" s="33"/>
      <c r="AD33" s="263"/>
    </row>
    <row r="34" spans="1:30" s="2" customFormat="1" ht="8.1" customHeight="1" thickBot="1" x14ac:dyDescent="0.3">
      <c r="A34" s="37"/>
      <c r="B34" s="23"/>
      <c r="C34" s="23"/>
      <c r="D34" s="23"/>
      <c r="E34" s="23"/>
      <c r="F34" s="23"/>
      <c r="G34" s="23"/>
      <c r="H34" s="23"/>
      <c r="I34" s="23"/>
      <c r="J34" s="30"/>
      <c r="K34" s="3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</row>
    <row r="35" spans="1:30" ht="18" customHeight="1" x14ac:dyDescent="0.25">
      <c r="A35" s="313">
        <v>7</v>
      </c>
      <c r="B35" s="240" t="s">
        <v>192</v>
      </c>
      <c r="C35" s="23"/>
      <c r="D35" s="139" t="s">
        <v>175</v>
      </c>
      <c r="E35" s="23"/>
      <c r="F35" s="55" t="s">
        <v>136</v>
      </c>
      <c r="G35" s="31"/>
      <c r="H35" s="23"/>
      <c r="I35" s="23"/>
      <c r="J35" s="30"/>
      <c r="K35" s="30"/>
      <c r="L35" s="23"/>
      <c r="M35" s="23"/>
      <c r="N35" s="121" t="s">
        <v>191</v>
      </c>
      <c r="O35" s="23"/>
      <c r="P35" s="23"/>
      <c r="Q35" s="23"/>
      <c r="R35" s="121" t="s">
        <v>138</v>
      </c>
      <c r="S35" s="23"/>
      <c r="T35" s="23"/>
      <c r="U35" s="23"/>
      <c r="V35" s="23"/>
      <c r="W35" s="23"/>
      <c r="X35" s="121" t="s">
        <v>127</v>
      </c>
      <c r="Y35" s="33"/>
    </row>
    <row r="36" spans="1:30" ht="47.45" customHeight="1" x14ac:dyDescent="0.25">
      <c r="A36" s="313">
        <f>A30+1</f>
        <v>7</v>
      </c>
      <c r="B36" s="227" t="s">
        <v>96</v>
      </c>
      <c r="C36" s="20"/>
      <c r="D36" s="45" t="s">
        <v>2</v>
      </c>
      <c r="E36" s="20"/>
      <c r="F36" s="58" t="s">
        <v>49</v>
      </c>
      <c r="G36" s="31"/>
      <c r="H36" s="20"/>
      <c r="I36" s="20"/>
      <c r="J36" s="20"/>
      <c r="K36" s="20"/>
      <c r="L36" s="20"/>
      <c r="M36" s="20"/>
      <c r="N36" s="122" t="s">
        <v>72</v>
      </c>
      <c r="O36" s="20"/>
      <c r="P36" s="20"/>
      <c r="Q36" s="20"/>
      <c r="R36" s="24" t="s">
        <v>60</v>
      </c>
      <c r="S36" s="20"/>
      <c r="T36" s="20"/>
      <c r="U36" s="20"/>
      <c r="V36" s="20"/>
      <c r="W36" s="20"/>
      <c r="X36" s="24" t="s">
        <v>75</v>
      </c>
      <c r="Y36" s="33"/>
    </row>
    <row r="37" spans="1:30" ht="24.95" customHeight="1" x14ac:dyDescent="0.25">
      <c r="A37" s="313"/>
      <c r="B37" s="78"/>
      <c r="C37" s="22"/>
      <c r="D37" s="76"/>
      <c r="E37" s="22"/>
      <c r="F37" s="131">
        <v>400000</v>
      </c>
      <c r="G37" s="31"/>
      <c r="H37" s="22"/>
      <c r="I37" s="22"/>
      <c r="J37" s="22"/>
      <c r="K37" s="22"/>
      <c r="L37" s="22"/>
      <c r="M37" s="22"/>
      <c r="N37" s="125"/>
      <c r="O37" s="22"/>
      <c r="P37" s="22"/>
      <c r="Q37" s="22"/>
      <c r="R37" s="125"/>
      <c r="S37" s="22"/>
      <c r="T37" s="22"/>
      <c r="U37" s="22"/>
      <c r="V37" s="22"/>
      <c r="W37" s="22"/>
      <c r="X37" s="125"/>
      <c r="Y37" s="33"/>
    </row>
    <row r="38" spans="1:30" ht="21.95" customHeight="1" thickBot="1" x14ac:dyDescent="0.3">
      <c r="A38" s="313"/>
      <c r="B38" s="228" t="s">
        <v>120</v>
      </c>
      <c r="C38" s="23"/>
      <c r="D38" s="65" t="s">
        <v>144</v>
      </c>
      <c r="E38" s="23"/>
      <c r="F38" s="59"/>
      <c r="G38" s="31"/>
      <c r="H38" s="23"/>
      <c r="I38" s="23"/>
      <c r="J38" s="23"/>
      <c r="K38" s="23"/>
      <c r="L38" s="23"/>
      <c r="M38" s="23"/>
      <c r="N38" s="124"/>
      <c r="O38" s="23"/>
      <c r="P38" s="23"/>
      <c r="Q38" s="23"/>
      <c r="R38" s="26"/>
      <c r="S38" s="23"/>
      <c r="T38" s="23"/>
      <c r="U38" s="23"/>
      <c r="V38" s="23"/>
      <c r="W38" s="23"/>
      <c r="X38" s="123"/>
      <c r="Y38" s="33"/>
    </row>
    <row r="39" spans="1:30" s="2" customFormat="1" ht="8.1" customHeight="1" thickBot="1" x14ac:dyDescent="0.3">
      <c r="A39" s="3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0"/>
      <c r="Y39" s="33"/>
    </row>
    <row r="40" spans="1:30" ht="18" customHeight="1" x14ac:dyDescent="0.25">
      <c r="A40" s="137"/>
      <c r="B40" s="23"/>
      <c r="C40" s="23"/>
      <c r="D40" s="139" t="s">
        <v>175</v>
      </c>
      <c r="E40" s="23"/>
      <c r="F40" s="23"/>
      <c r="G40" s="31"/>
      <c r="H40" s="23"/>
      <c r="I40" s="23"/>
      <c r="J40" s="23"/>
      <c r="K40" s="23"/>
      <c r="L40" s="23"/>
      <c r="M40" s="23"/>
      <c r="N40" s="277"/>
      <c r="O40" s="23"/>
      <c r="P40" s="23"/>
      <c r="Q40" s="23"/>
      <c r="R40" s="23"/>
      <c r="S40" s="23"/>
      <c r="T40" s="23"/>
      <c r="U40" s="23"/>
      <c r="V40" s="23"/>
      <c r="W40" s="23"/>
      <c r="X40" s="121" t="s">
        <v>127</v>
      </c>
      <c r="Y40" s="33"/>
    </row>
    <row r="41" spans="1:30" ht="47.25" x14ac:dyDescent="0.25">
      <c r="A41" s="137"/>
      <c r="B41" s="10"/>
      <c r="C41" s="20"/>
      <c r="D41" s="45" t="s">
        <v>40</v>
      </c>
      <c r="E41" s="20"/>
      <c r="F41" s="20"/>
      <c r="G41" s="31"/>
      <c r="H41" s="140"/>
      <c r="I41" s="20"/>
      <c r="J41" s="20"/>
      <c r="K41" s="20"/>
      <c r="L41" s="20"/>
      <c r="M41" s="20"/>
      <c r="N41" s="20"/>
      <c r="O41" s="20"/>
      <c r="P41" s="23"/>
      <c r="Q41" s="23"/>
      <c r="R41" s="20"/>
      <c r="S41" s="20"/>
      <c r="T41" s="23"/>
      <c r="U41" s="23"/>
      <c r="V41" s="23"/>
      <c r="W41" s="23"/>
      <c r="X41" s="24" t="s">
        <v>73</v>
      </c>
      <c r="Y41" s="33"/>
    </row>
    <row r="42" spans="1:30" ht="24.95" customHeight="1" x14ac:dyDescent="0.25">
      <c r="A42" s="137"/>
      <c r="B42" s="10"/>
      <c r="C42" s="22"/>
      <c r="D42" s="76"/>
      <c r="E42" s="22"/>
      <c r="F42" s="22"/>
      <c r="G42" s="31"/>
      <c r="H42" s="22"/>
      <c r="I42" s="22"/>
      <c r="J42" s="22"/>
      <c r="K42" s="22"/>
      <c r="L42" s="22"/>
      <c r="M42" s="22"/>
      <c r="N42" s="39"/>
      <c r="O42" s="22"/>
      <c r="P42" s="23"/>
      <c r="Q42" s="23"/>
      <c r="R42" s="22"/>
      <c r="S42" s="22"/>
      <c r="T42" s="23"/>
      <c r="U42" s="23"/>
      <c r="V42" s="23"/>
      <c r="W42" s="23"/>
      <c r="X42" s="125"/>
      <c r="Y42" s="30"/>
    </row>
    <row r="43" spans="1:30" ht="21.95" customHeight="1" thickBot="1" x14ac:dyDescent="0.3">
      <c r="A43" s="137"/>
      <c r="B43" s="10"/>
      <c r="C43" s="23"/>
      <c r="D43" s="65" t="s">
        <v>146</v>
      </c>
      <c r="E43" s="23"/>
      <c r="F43" s="23"/>
      <c r="G43" s="31"/>
      <c r="H43" s="23"/>
      <c r="I43" s="23"/>
      <c r="J43" s="23"/>
      <c r="K43" s="23"/>
      <c r="L43" s="23"/>
      <c r="M43" s="23"/>
      <c r="N43" s="278"/>
      <c r="O43" s="23"/>
      <c r="P43" s="23"/>
      <c r="Q43" s="23"/>
      <c r="R43" s="23"/>
      <c r="S43" s="23"/>
      <c r="T43" s="23"/>
      <c r="U43" s="23"/>
      <c r="V43" s="23"/>
      <c r="W43" s="23"/>
      <c r="X43" s="123"/>
      <c r="Y43" s="30"/>
    </row>
    <row r="44" spans="1:30" s="2" customFormat="1" ht="8.1" customHeight="1" x14ac:dyDescent="0.25">
      <c r="A44" s="3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30"/>
    </row>
    <row r="45" spans="1:30" ht="3" customHeight="1" x14ac:dyDescent="0.25">
      <c r="A45" s="137"/>
      <c r="C45" s="23"/>
      <c r="D45" s="23"/>
      <c r="E45" s="23"/>
      <c r="F45" s="23"/>
      <c r="G45" s="31"/>
      <c r="H45" s="23"/>
      <c r="I45" s="23"/>
      <c r="J45" s="23"/>
      <c r="K45" s="23"/>
      <c r="L45" s="23"/>
      <c r="M45" s="23"/>
      <c r="N45" s="279"/>
      <c r="O45" s="23"/>
      <c r="P45" s="23"/>
      <c r="Q45" s="23"/>
      <c r="R45" s="23"/>
      <c r="S45" s="23"/>
      <c r="T45" s="23"/>
      <c r="U45" s="23"/>
      <c r="V45" s="23"/>
      <c r="W45" s="23"/>
      <c r="X45" s="30"/>
      <c r="Y45" s="30"/>
    </row>
    <row r="46" spans="1:30" ht="47.25" hidden="1" customHeight="1" x14ac:dyDescent="0.25">
      <c r="A46" s="137"/>
      <c r="E46" s="23"/>
      <c r="F46" s="23"/>
      <c r="G46" s="31"/>
      <c r="H46" s="23"/>
      <c r="I46" s="23"/>
      <c r="J46" s="23"/>
      <c r="K46" s="23"/>
      <c r="L46" s="23"/>
      <c r="M46" s="23"/>
      <c r="N46" s="20"/>
      <c r="O46" s="20"/>
      <c r="P46" s="23"/>
      <c r="Q46" s="23"/>
      <c r="R46" s="20"/>
      <c r="S46" s="20"/>
      <c r="T46" s="23"/>
      <c r="U46" s="23"/>
      <c r="V46" s="23"/>
      <c r="W46" s="23"/>
      <c r="X46" s="33"/>
      <c r="Y46" s="33"/>
    </row>
    <row r="47" spans="1:30" ht="21.75" hidden="1" customHeight="1" x14ac:dyDescent="0.25">
      <c r="A47" s="137"/>
      <c r="E47" s="23"/>
      <c r="F47" s="23"/>
      <c r="G47" s="31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22"/>
      <c r="S47" s="22"/>
      <c r="T47" s="23"/>
      <c r="U47" s="23"/>
      <c r="V47" s="23"/>
      <c r="W47" s="23"/>
      <c r="X47" s="30"/>
      <c r="Y47" s="30"/>
    </row>
    <row r="48" spans="1:30" ht="21.75" hidden="1" customHeight="1" x14ac:dyDescent="0.25">
      <c r="A48" s="137"/>
      <c r="E48" s="23"/>
      <c r="F48" s="23"/>
      <c r="G48" s="31"/>
      <c r="H48" s="23"/>
      <c r="I48" s="23"/>
      <c r="J48" s="23"/>
      <c r="K48" s="23"/>
      <c r="L48" s="23"/>
      <c r="M48" s="23"/>
      <c r="N48" s="278"/>
      <c r="O48" s="23"/>
      <c r="P48" s="23"/>
      <c r="Q48" s="23"/>
      <c r="R48" s="23"/>
      <c r="S48" s="23"/>
      <c r="T48" s="23"/>
      <c r="U48" s="23"/>
      <c r="V48" s="23"/>
      <c r="W48" s="23"/>
      <c r="X48" s="30"/>
      <c r="Y48" s="30"/>
    </row>
    <row r="49" spans="1:27" ht="15.75" thickBot="1" x14ac:dyDescent="0.3">
      <c r="X49" s="14"/>
      <c r="Y49" s="27"/>
    </row>
    <row r="50" spans="1:27" ht="19.5" thickBot="1" x14ac:dyDescent="0.3">
      <c r="A50" s="132"/>
      <c r="B50" s="321">
        <f>B64-F37-F32-F27-F22-(1.5%*B64)</f>
        <v>4157413975</v>
      </c>
      <c r="C50" s="322"/>
      <c r="D50" s="323"/>
      <c r="E50" s="41"/>
      <c r="F50" s="142">
        <f>F7+F12+F17+F22+F27+F32+F37+F42+F47</f>
        <v>159185280</v>
      </c>
      <c r="G50" s="4"/>
      <c r="H50" s="144">
        <f>H7+H12+H17+H22+H27+H32+H37+H42+H47</f>
        <v>745465103.62264156</v>
      </c>
      <c r="I50" s="145"/>
      <c r="J50" s="146">
        <f>J7+J12+J17+J22+J27+J32+J37+J42+J47</f>
        <v>120000000</v>
      </c>
      <c r="K50" s="145"/>
      <c r="L50" s="146">
        <f>L7+L12+L17+L22+L27+L32+L37+L42+L47</f>
        <v>1000000</v>
      </c>
      <c r="M50" s="145"/>
      <c r="N50" s="146">
        <f>N37+N42+N47+N7+N27+N32+N12+N17+N22</f>
        <v>102249125</v>
      </c>
      <c r="O50" s="145"/>
      <c r="P50" s="146">
        <f>P27+P22+P17+P12+P7</f>
        <v>465485305</v>
      </c>
      <c r="Q50" s="145"/>
      <c r="R50" s="146">
        <f>R7+R12+R17+R22+R27+R32+R37+R42+R47</f>
        <v>195455354.91581988</v>
      </c>
      <c r="S50" s="145"/>
      <c r="T50" s="146">
        <f>T7+T12+T17+T22+T27+T32+T37+T42+T47</f>
        <v>98647730.769230768</v>
      </c>
      <c r="U50" s="145"/>
      <c r="V50" s="146">
        <f>V7+V12+V17+V22+V27+V32+V37+V42+V47</f>
        <v>99687580</v>
      </c>
      <c r="W50" s="145"/>
      <c r="X50" s="146">
        <f>X7+X12+X17+X22+X27+X32+X37+X42</f>
        <v>201947593</v>
      </c>
      <c r="Y50" s="145"/>
      <c r="Z50" s="146">
        <f>Z7+Z12+Z17+Z22+Z27+Z32+Z37+Z42+Z47+AB7+AB12</f>
        <v>62461538.461538464</v>
      </c>
      <c r="AA50" s="148">
        <f>SUM(H50:Z50)</f>
        <v>2092399330.7692308</v>
      </c>
    </row>
    <row r="51" spans="1:27" ht="28.5" customHeight="1" thickBot="1" x14ac:dyDescent="0.3">
      <c r="A51" s="64"/>
      <c r="B51" s="4"/>
      <c r="H51" s="150">
        <f>H50/$AA$50</f>
        <v>0.35627286467759739</v>
      </c>
      <c r="I51" s="151"/>
      <c r="J51" s="150">
        <f>J50/$AA$50</f>
        <v>5.7350429354173171E-2</v>
      </c>
      <c r="K51" s="152"/>
      <c r="L51" s="150">
        <f>L50/$AA$50</f>
        <v>4.7792024461810979E-4</v>
      </c>
      <c r="M51" s="153"/>
      <c r="N51" s="150">
        <f>N50/$AA$50</f>
        <v>4.8866926831987685E-2</v>
      </c>
      <c r="O51" s="153"/>
      <c r="P51" s="150">
        <f>P50/$AA$50</f>
        <v>0.22246485083173545</v>
      </c>
      <c r="Q51" s="153"/>
      <c r="R51" s="150">
        <f>R50/$AA$50</f>
        <v>9.3412071033288108E-2</v>
      </c>
      <c r="S51" s="153"/>
      <c r="T51" s="150">
        <f>T50/$AA$50</f>
        <v>4.7145747620252206E-2</v>
      </c>
      <c r="U51" s="153"/>
      <c r="V51" s="150">
        <f>V50/$AA$50</f>
        <v>4.7642712618987386E-2</v>
      </c>
      <c r="W51" s="151"/>
      <c r="X51" s="150">
        <f>X50/$AA$50</f>
        <v>9.6514843046598478E-2</v>
      </c>
      <c r="Y51" s="153"/>
      <c r="Z51" s="150">
        <f>Z50/$AA$50</f>
        <v>2.9851633740761933E-2</v>
      </c>
      <c r="AA51" s="150">
        <f>AA50/$AA$50</f>
        <v>1</v>
      </c>
    </row>
    <row r="52" spans="1:27" ht="31.5" customHeight="1" thickBot="1" x14ac:dyDescent="0.3">
      <c r="A52" s="64"/>
      <c r="B52" s="243" t="s">
        <v>179</v>
      </c>
      <c r="C52" s="244"/>
      <c r="D52" s="245" t="s">
        <v>180</v>
      </c>
      <c r="H52" s="81" t="s">
        <v>33</v>
      </c>
      <c r="I52" s="82"/>
      <c r="J52" s="83" t="s">
        <v>77</v>
      </c>
      <c r="K52" s="82"/>
      <c r="L52" s="84" t="s">
        <v>64</v>
      </c>
      <c r="M52" s="82"/>
      <c r="N52" s="85" t="s">
        <v>65</v>
      </c>
      <c r="O52" s="82"/>
      <c r="P52" s="86" t="s">
        <v>67</v>
      </c>
      <c r="Q52" s="82"/>
      <c r="R52" s="87" t="s">
        <v>68</v>
      </c>
      <c r="S52" s="82"/>
      <c r="T52" s="88" t="s">
        <v>69</v>
      </c>
      <c r="U52" s="82"/>
      <c r="V52" s="89" t="s">
        <v>174</v>
      </c>
      <c r="W52" s="82"/>
      <c r="X52" s="265" t="s">
        <v>70</v>
      </c>
      <c r="Y52" s="82"/>
      <c r="Z52" s="91" t="s">
        <v>27</v>
      </c>
    </row>
    <row r="53" spans="1:27" x14ac:dyDescent="0.25">
      <c r="B53" s="246" t="s">
        <v>181</v>
      </c>
      <c r="C53" s="247"/>
      <c r="D53" s="248">
        <v>0.3</v>
      </c>
    </row>
    <row r="54" spans="1:27" x14ac:dyDescent="0.25">
      <c r="B54" s="43" t="s">
        <v>182</v>
      </c>
      <c r="C54" s="149"/>
      <c r="D54" s="249">
        <v>0.1</v>
      </c>
    </row>
    <row r="55" spans="1:27" ht="15" customHeight="1" x14ac:dyDescent="0.25">
      <c r="B55" s="43" t="s">
        <v>154</v>
      </c>
      <c r="C55" s="149"/>
      <c r="D55" s="250">
        <f>L66</f>
        <v>0</v>
      </c>
      <c r="N55" s="60" t="s">
        <v>260</v>
      </c>
    </row>
    <row r="56" spans="1:27" ht="15" customHeight="1" thickBot="1" x14ac:dyDescent="0.3">
      <c r="D56" s="154" t="s">
        <v>133</v>
      </c>
      <c r="H56" s="5" t="s">
        <v>150</v>
      </c>
      <c r="J56" s="176" t="s">
        <v>33</v>
      </c>
      <c r="K56" s="155"/>
      <c r="L56" s="177" t="s">
        <v>77</v>
      </c>
    </row>
    <row r="57" spans="1:27" ht="15" customHeight="1" thickTop="1" thickBot="1" x14ac:dyDescent="0.3">
      <c r="A57" s="189" t="s">
        <v>134</v>
      </c>
      <c r="B57" s="190">
        <f>1295938540</f>
        <v>1295938540</v>
      </c>
      <c r="C57" s="191"/>
      <c r="D57" s="192">
        <v>1</v>
      </c>
      <c r="F57" s="4"/>
      <c r="J57" s="178">
        <f>B7+B12</f>
        <v>0</v>
      </c>
      <c r="K57" s="156"/>
      <c r="L57" s="178">
        <f>D42+D37+D32+D27+D22+D17+D12+D7+B22+B27</f>
        <v>0</v>
      </c>
    </row>
    <row r="58" spans="1:27" ht="15" customHeight="1" thickTop="1" thickBot="1" x14ac:dyDescent="0.3">
      <c r="A58" s="193"/>
      <c r="B58" s="39"/>
      <c r="C58" s="187"/>
      <c r="D58" s="188"/>
      <c r="E58" s="36"/>
      <c r="J58" s="238" t="s">
        <v>67</v>
      </c>
      <c r="K58" s="156"/>
      <c r="L58" s="179" t="s">
        <v>69</v>
      </c>
      <c r="U58" s="60" t="s">
        <v>17</v>
      </c>
      <c r="V58" s="159">
        <f>H51</f>
        <v>0.35627286467759739</v>
      </c>
      <c r="W58" s="60"/>
    </row>
    <row r="59" spans="1:27" ht="30" customHeight="1" x14ac:dyDescent="0.25">
      <c r="A59" s="273" t="s">
        <v>160</v>
      </c>
      <c r="B59" s="274">
        <f>H50+J50+L50+N50+P50+R50+T50+V50+X50+Z50</f>
        <v>2092399330.7692308</v>
      </c>
      <c r="C59" s="187"/>
      <c r="D59" s="188"/>
      <c r="E59" s="36"/>
      <c r="J59" s="157">
        <f>B37+B32</f>
        <v>0</v>
      </c>
      <c r="K59" s="149"/>
      <c r="L59" s="157">
        <f>B17</f>
        <v>0</v>
      </c>
      <c r="U59" s="60" t="s">
        <v>19</v>
      </c>
      <c r="V59" s="159">
        <f>J51</f>
        <v>5.7350429354173171E-2</v>
      </c>
      <c r="W59" s="60"/>
    </row>
    <row r="60" spans="1:27" ht="37.5" customHeight="1" thickBot="1" x14ac:dyDescent="0.3">
      <c r="A60" s="241" t="s">
        <v>170</v>
      </c>
      <c r="B60" s="251">
        <f>B57/0.65</f>
        <v>1993751600</v>
      </c>
      <c r="C60" s="187"/>
      <c r="D60" s="188">
        <v>0.35</v>
      </c>
      <c r="E60" s="36"/>
      <c r="F60" s="4">
        <f>B60*0.05</f>
        <v>99687580</v>
      </c>
      <c r="U60" s="60" t="s">
        <v>21</v>
      </c>
      <c r="V60" s="159">
        <f>L51</f>
        <v>4.7792024461810979E-4</v>
      </c>
      <c r="W60" s="60"/>
    </row>
    <row r="61" spans="1:27" ht="60.75" customHeight="1" thickBot="1" x14ac:dyDescent="0.3">
      <c r="A61" s="253" t="s">
        <v>171</v>
      </c>
      <c r="B61" s="254">
        <f>B60+H67</f>
        <v>2092399330.7692308</v>
      </c>
      <c r="C61" s="170"/>
      <c r="D61" s="194">
        <f>1-(B57+D67)/B61</f>
        <v>0.35</v>
      </c>
      <c r="F61" s="4">
        <f>B60-F60</f>
        <v>1894064020</v>
      </c>
      <c r="K61" s="60"/>
      <c r="U61" s="259" t="s">
        <v>22</v>
      </c>
      <c r="V61" s="261">
        <f>N51</f>
        <v>4.8866926831987685E-2</v>
      </c>
      <c r="W61" s="60"/>
    </row>
    <row r="62" spans="1:27" ht="27.75" customHeight="1" x14ac:dyDescent="0.25">
      <c r="A62" s="239" t="s">
        <v>194</v>
      </c>
      <c r="B62" s="252">
        <f>'SP var opt bez IP'!B58-'35% SR+1,5% I.P'!B59</f>
        <v>1800231633.7663903</v>
      </c>
      <c r="K62" s="60"/>
      <c r="U62" s="259" t="s">
        <v>23</v>
      </c>
      <c r="V62" s="261">
        <f>P51</f>
        <v>0.22246485083173545</v>
      </c>
      <c r="W62" s="60"/>
    </row>
    <row r="63" spans="1:27" ht="15" customHeight="1" x14ac:dyDescent="0.25">
      <c r="K63" s="64" t="s">
        <v>17</v>
      </c>
      <c r="L63" s="134">
        <f>J57/B50</f>
        <v>0</v>
      </c>
      <c r="U63" s="259" t="s">
        <v>24</v>
      </c>
      <c r="V63" s="261">
        <f>R51</f>
        <v>9.3412071033288108E-2</v>
      </c>
      <c r="W63" s="60"/>
      <c r="X63" s="224">
        <f>V61+V62+V63</f>
        <v>0.36474384869701126</v>
      </c>
    </row>
    <row r="64" spans="1:27" ht="15" customHeight="1" x14ac:dyDescent="0.25">
      <c r="A64" s="141" t="s">
        <v>135</v>
      </c>
      <c r="B64" s="143">
        <v>4274735000</v>
      </c>
      <c r="K64" s="132" t="s">
        <v>19</v>
      </c>
      <c r="L64" s="134">
        <f>L57/B50</f>
        <v>0</v>
      </c>
      <c r="U64" s="60" t="s">
        <v>18</v>
      </c>
      <c r="V64" s="159">
        <f>T51</f>
        <v>4.7145747620252206E-2</v>
      </c>
      <c r="W64" s="60"/>
    </row>
    <row r="65" spans="1:30" ht="15" customHeight="1" x14ac:dyDescent="0.25">
      <c r="A65" s="141" t="s">
        <v>235</v>
      </c>
      <c r="B65" s="143">
        <f>F50-F12-F17-F7</f>
        <v>53200000</v>
      </c>
      <c r="K65" s="64" t="s">
        <v>23</v>
      </c>
      <c r="L65" s="134">
        <f>J59/B50</f>
        <v>0</v>
      </c>
      <c r="U65" s="60" t="s">
        <v>25</v>
      </c>
      <c r="V65" s="159">
        <f>V51</f>
        <v>4.7642712618987386E-2</v>
      </c>
      <c r="W65" s="60"/>
    </row>
    <row r="66" spans="1:30" ht="15" customHeight="1" thickBot="1" x14ac:dyDescent="0.3">
      <c r="K66" s="60" t="s">
        <v>18</v>
      </c>
      <c r="L66" s="242">
        <f>L59/B50</f>
        <v>0</v>
      </c>
      <c r="U66" s="60" t="s">
        <v>26</v>
      </c>
      <c r="V66" s="159">
        <f>X51</f>
        <v>9.6514843046598478E-2</v>
      </c>
    </row>
    <row r="67" spans="1:30" ht="15" customHeight="1" thickBot="1" x14ac:dyDescent="0.3">
      <c r="A67" s="168" t="s">
        <v>151</v>
      </c>
      <c r="B67" s="169">
        <f>B64*0.985</f>
        <v>4210613975</v>
      </c>
      <c r="C67" s="170"/>
      <c r="D67" s="171">
        <f>B64-B67</f>
        <v>64121025</v>
      </c>
      <c r="E67" s="170"/>
      <c r="F67" s="172" t="s">
        <v>153</v>
      </c>
      <c r="H67" s="257">
        <f>D67/0.65</f>
        <v>98647730.769230768</v>
      </c>
      <c r="U67" s="60" t="s">
        <v>121</v>
      </c>
      <c r="V67" s="159">
        <f>Z51</f>
        <v>2.9851633740761933E-2</v>
      </c>
    </row>
    <row r="68" spans="1:30" ht="15" customHeight="1" x14ac:dyDescent="0.25">
      <c r="A68" s="210"/>
      <c r="B68" s="292"/>
      <c r="C68" s="212"/>
      <c r="D68" s="306"/>
      <c r="E68" s="212"/>
      <c r="F68" s="212"/>
      <c r="H68" s="213">
        <f>D68/0.65</f>
        <v>0</v>
      </c>
      <c r="K68" s="132"/>
      <c r="L68" s="134"/>
    </row>
    <row r="69" spans="1:30" ht="15" customHeight="1" x14ac:dyDescent="0.25">
      <c r="A69" s="2"/>
      <c r="B69" s="310"/>
      <c r="D69" s="2"/>
      <c r="F69" s="2"/>
      <c r="H69" s="4"/>
    </row>
    <row r="70" spans="1:30" ht="24.75" customHeight="1" x14ac:dyDescent="0.25">
      <c r="B70" s="117"/>
      <c r="D70" s="117"/>
      <c r="H70" s="117"/>
      <c r="U70" s="60"/>
    </row>
    <row r="71" spans="1:30" ht="24.75" customHeight="1" x14ac:dyDescent="0.25">
      <c r="B71" s="117"/>
      <c r="H71" s="117"/>
    </row>
    <row r="72" spans="1:30" ht="24.95" customHeight="1" x14ac:dyDescent="0.25"/>
    <row r="73" spans="1:30" ht="24.95" customHeight="1" x14ac:dyDescent="0.25"/>
    <row r="74" spans="1:30" ht="24.95" customHeight="1" x14ac:dyDescent="0.25"/>
    <row r="80" spans="1:30" x14ac:dyDescent="0.25">
      <c r="AD80" s="116"/>
    </row>
  </sheetData>
  <mergeCells count="10">
    <mergeCell ref="A25:A28"/>
    <mergeCell ref="A30:A33"/>
    <mergeCell ref="A35:A38"/>
    <mergeCell ref="B50:D50"/>
    <mergeCell ref="H2:Y2"/>
    <mergeCell ref="B3:D3"/>
    <mergeCell ref="A5:A8"/>
    <mergeCell ref="A10:A13"/>
    <mergeCell ref="A15:A18"/>
    <mergeCell ref="A20:A23"/>
  </mergeCells>
  <dataValidations count="2">
    <dataValidation type="list" allowBlank="1" showInputMessage="1" showErrorMessage="1" sqref="I7">
      <formula1>#REF!</formula1>
    </dataValidation>
    <dataValidation type="list" allowBlank="1" showInputMessage="1" showErrorMessage="1" sqref="C7">
      <formula1>#REF!</formula1>
    </dataValidation>
  </dataValidations>
  <pageMargins left="0.7" right="0.7" top="0.78740157499999996" bottom="0.78740157499999996" header="0.3" footer="0.3"/>
  <pageSetup paperSize="8" scale="4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#REF!</xm:f>
          </x14:formula1>
          <xm:sqref>B38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R12</xm:sqref>
        </x14:dataValidation>
        <x14:dataValidation type="list" allowBlank="1" showInputMessage="1" showErrorMessage="1">
          <x14:formula1>
            <xm:f>#REF!</xm:f>
          </x14:formula1>
          <xm:sqref>R8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P8</xm:sqref>
        </x14:dataValidation>
        <x14:dataValidation type="list" allowBlank="1" showInputMessage="1" showErrorMessage="1">
          <x14:formula1>
            <xm:f>#REF!</xm:f>
          </x14:formula1>
          <xm:sqref>P13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H7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B17</xm:sqref>
        </x14:dataValidation>
        <x14:dataValidation type="list" allowBlank="1" showInputMessage="1" showErrorMessage="1">
          <x14:formula1>
            <xm:f>#REF!</xm:f>
          </x14:formula1>
          <xm:sqref>T8</xm:sqref>
        </x14:dataValidation>
        <x14:dataValidation type="list" allowBlank="1" showInputMessage="1" showErrorMessage="1">
          <x14:formula1>
            <xm:f>#REF!</xm:f>
          </x14:formula1>
          <xm:sqref>X23</xm:sqref>
        </x14:dataValidation>
        <x14:dataValidation type="list" allowBlank="1" showInputMessage="1" showErrorMessage="1">
          <x14:formula1>
            <xm:f>#REF!</xm:f>
          </x14:formula1>
          <xm:sqref>X22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N18</xm:sqref>
        </x14:dataValidation>
        <x14:dataValidation type="list" allowBlank="1" showInputMessage="1" showErrorMessage="1">
          <x14:formula1>
            <xm:f>#REF!</xm:f>
          </x14:formula1>
          <xm:sqref>N13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N23</xm:sqref>
        </x14:dataValidation>
        <x14:dataValidation type="list" allowBlank="1" showInputMessage="1" showErrorMessage="1">
          <x14:formula1>
            <xm:f>#REF!</xm:f>
          </x14:formula1>
          <xm:sqref>N22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R23</xm:sqref>
        </x14:dataValidation>
        <x14:dataValidation type="list" allowBlank="1" showInputMessage="1" showErrorMessage="1">
          <x14:formula1>
            <xm:f>#REF!</xm:f>
          </x14:formula1>
          <xm:sqref>R22</xm:sqref>
        </x14:dataValidation>
        <x14:dataValidation type="list" allowBlank="1" showInputMessage="1" showErrorMessage="1">
          <x14:formula1>
            <xm:f>#REF!</xm:f>
          </x14:formula1>
          <xm:sqref>R33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X13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X8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D42</xm:sqref>
        </x14:dataValidation>
        <x14:dataValidation type="list" allowBlank="1" showInputMessage="1" showErrorMessage="1">
          <x14:formula1>
            <xm:f>#REF!</xm:f>
          </x14:formula1>
          <xm:sqref>D37</xm:sqref>
        </x14:dataValidation>
        <x14:dataValidation type="list" allowBlank="1" showInputMessage="1" showErrorMessage="1">
          <x14:formula1>
            <xm:f>#REF!</xm:f>
          </x14:formula1>
          <xm:sqref>D32</xm:sqref>
        </x14:dataValidation>
        <x14:dataValidation type="list" allowBlank="1" showInputMessage="1" showErrorMessage="1">
          <x14:formula1>
            <xm:f>#REF!</xm:f>
          </x14:formula1>
          <xm:sqref>D27</xm:sqref>
        </x14:dataValidation>
        <x14:dataValidation type="list" allowBlank="1" showInputMessage="1" showErrorMessage="1">
          <x14:formula1>
            <xm:f>#REF!</xm:f>
          </x14:formula1>
          <xm:sqref>D22</xm:sqref>
        </x14:dataValidation>
        <x14:dataValidation type="list" allowBlank="1" showInputMessage="1" showErrorMessage="1">
          <x14:formula1>
            <xm:f>#REF!</xm:f>
          </x14:formula1>
          <xm:sqref>D17</xm:sqref>
        </x14:dataValidation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D7</xm:sqref>
        </x14:dataValidation>
        <x14:dataValidation type="list" allowBlank="1" showInputMessage="1" showErrorMessage="1">
          <x14:formula1>
            <xm:f>#REF!</xm:f>
          </x14:formula1>
          <xm:sqref>B32</xm:sqref>
        </x14:dataValidation>
        <x14:dataValidation type="list" allowBlank="1" showInputMessage="1" showErrorMessage="1">
          <x14:formula1>
            <xm:f>#REF!</xm:f>
          </x14:formula1>
          <xm:sqref>B27</xm:sqref>
        </x14:dataValidation>
        <x14:dataValidation type="list" allowBlank="1" showInputMessage="1" showErrorMessage="1">
          <x14:formula1>
            <xm:f>#REF!</xm:f>
          </x14:formula1>
          <xm:sqref>B22</xm:sqref>
        </x14:dataValidation>
        <x14:dataValidation type="list" allowBlank="1" showInputMessage="1" showErrorMessage="1">
          <x14:formula1>
            <xm:f>#REF!</xm:f>
          </x14:formula1>
          <xm:sqref>B12</xm:sqref>
        </x14:dataValidation>
        <x14:dataValidation type="list" allowBlank="1" showInputMessage="1" showErrorMessage="1">
          <x14:formula1>
            <xm:f>#REF!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80"/>
  <sheetViews>
    <sheetView topLeftCell="A4" zoomScale="60" zoomScaleNormal="60" workbookViewId="0">
      <selection activeCell="F20" sqref="F20:F38"/>
    </sheetView>
  </sheetViews>
  <sheetFormatPr defaultColWidth="9.140625" defaultRowHeight="15" x14ac:dyDescent="0.25"/>
  <cols>
    <col min="1" max="1" width="25.85546875" style="60" customWidth="1"/>
    <col min="2" max="2" width="20.7109375" style="60" customWidth="1"/>
    <col min="3" max="3" width="1.7109375" style="2" customWidth="1"/>
    <col min="4" max="4" width="20.7109375" style="60" customWidth="1"/>
    <col min="5" max="5" width="1.7109375" style="2" customWidth="1"/>
    <col min="6" max="6" width="20.7109375" style="60" customWidth="1"/>
    <col min="7" max="7" width="7.28515625" style="60" customWidth="1"/>
    <col min="8" max="8" width="20.7109375" style="60" customWidth="1"/>
    <col min="9" max="9" width="1.7109375" style="3" customWidth="1"/>
    <col min="10" max="10" width="20.7109375" style="60" customWidth="1"/>
    <col min="11" max="11" width="1.7109375" style="2" customWidth="1"/>
    <col min="12" max="12" width="20.7109375" style="60" customWidth="1"/>
    <col min="13" max="13" width="1.7109375" style="2" customWidth="1"/>
    <col min="14" max="14" width="20.7109375" style="60" customWidth="1"/>
    <col min="15" max="15" width="1.7109375" style="2" customWidth="1"/>
    <col min="16" max="16" width="20.7109375" style="60" customWidth="1"/>
    <col min="17" max="17" width="1.7109375" style="2" customWidth="1"/>
    <col min="18" max="18" width="20.7109375" style="60" customWidth="1"/>
    <col min="19" max="19" width="1.7109375" style="2" customWidth="1"/>
    <col min="20" max="20" width="20.7109375" style="60" customWidth="1"/>
    <col min="21" max="21" width="1.7109375" style="2" customWidth="1"/>
    <col min="22" max="22" width="20.7109375" style="60" customWidth="1"/>
    <col min="23" max="23" width="1.7109375" style="3" customWidth="1"/>
    <col min="24" max="24" width="20.7109375" style="60" customWidth="1"/>
    <col min="25" max="25" width="1.7109375" style="2" customWidth="1"/>
    <col min="26" max="26" width="20.7109375" style="60" customWidth="1"/>
    <col min="27" max="27" width="21.28515625" style="60" customWidth="1"/>
    <col min="28" max="28" width="9.140625" style="60"/>
    <col min="29" max="29" width="11.140625" style="60" bestFit="1" customWidth="1"/>
    <col min="30" max="16384" width="9.140625" style="60"/>
  </cols>
  <sheetData>
    <row r="1" spans="1:26" ht="19.5" thickBot="1" x14ac:dyDescent="0.35">
      <c r="B1" s="272" t="s">
        <v>201</v>
      </c>
    </row>
    <row r="2" spans="1:26" ht="15.75" thickBot="1" x14ac:dyDescent="0.3">
      <c r="C2" s="15"/>
      <c r="D2" s="6"/>
      <c r="E2" s="15"/>
      <c r="F2" s="6"/>
      <c r="G2" s="6"/>
      <c r="H2" s="324" t="s">
        <v>29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62"/>
    </row>
    <row r="3" spans="1:26" ht="48" thickBot="1" x14ac:dyDescent="0.3">
      <c r="B3" s="326" t="s">
        <v>31</v>
      </c>
      <c r="C3" s="327"/>
      <c r="D3" s="328"/>
      <c r="E3" s="34"/>
      <c r="F3" s="51" t="s">
        <v>32</v>
      </c>
      <c r="G3" s="11"/>
      <c r="H3" s="81" t="s">
        <v>33</v>
      </c>
      <c r="I3" s="82"/>
      <c r="J3" s="83" t="s">
        <v>77</v>
      </c>
      <c r="K3" s="82"/>
      <c r="L3" s="84" t="s">
        <v>64</v>
      </c>
      <c r="M3" s="82"/>
      <c r="N3" s="85" t="s">
        <v>65</v>
      </c>
      <c r="O3" s="82"/>
      <c r="P3" s="86" t="s">
        <v>67</v>
      </c>
      <c r="Q3" s="82"/>
      <c r="R3" s="87" t="s">
        <v>68</v>
      </c>
      <c r="S3" s="82"/>
      <c r="T3" s="88" t="s">
        <v>69</v>
      </c>
      <c r="U3" s="82"/>
      <c r="V3" s="89" t="s">
        <v>174</v>
      </c>
      <c r="W3" s="82"/>
      <c r="X3" s="265" t="s">
        <v>70</v>
      </c>
      <c r="Y3" s="82"/>
      <c r="Z3" s="312" t="s">
        <v>27</v>
      </c>
    </row>
    <row r="4" spans="1:26" ht="16.5" thickBot="1" x14ac:dyDescent="0.3">
      <c r="B4" s="5"/>
      <c r="C4" s="8"/>
      <c r="D4" s="19"/>
      <c r="E4" s="34"/>
      <c r="F4" s="19"/>
      <c r="G4" s="11"/>
      <c r="H4" s="19"/>
      <c r="I4" s="33"/>
      <c r="J4" s="19"/>
      <c r="K4" s="34"/>
      <c r="L4" s="19"/>
      <c r="M4" s="34"/>
      <c r="N4" s="19"/>
      <c r="O4" s="34"/>
      <c r="P4" s="19"/>
      <c r="Q4" s="34"/>
      <c r="R4" s="307"/>
      <c r="S4" s="34"/>
      <c r="T4" s="19"/>
      <c r="U4" s="34"/>
      <c r="V4" s="19"/>
      <c r="W4" s="33"/>
      <c r="X4" s="19"/>
      <c r="Y4" s="34"/>
      <c r="Z4" s="19"/>
    </row>
    <row r="5" spans="1:26" ht="18" customHeight="1" x14ac:dyDescent="0.25">
      <c r="A5" s="313">
        <v>1</v>
      </c>
      <c r="B5" s="133" t="s">
        <v>176</v>
      </c>
      <c r="C5" s="33"/>
      <c r="D5" s="139" t="s">
        <v>175</v>
      </c>
      <c r="E5" s="20"/>
      <c r="F5" s="55" t="s">
        <v>137</v>
      </c>
      <c r="G5" s="31"/>
      <c r="H5" s="67" t="s">
        <v>103</v>
      </c>
      <c r="I5" s="20"/>
      <c r="J5" s="44" t="s">
        <v>97</v>
      </c>
      <c r="K5" s="33"/>
      <c r="L5" s="55" t="s">
        <v>80</v>
      </c>
      <c r="M5" s="20"/>
      <c r="N5" s="16" t="s">
        <v>89</v>
      </c>
      <c r="O5" s="33"/>
      <c r="P5" s="80" t="s">
        <v>190</v>
      </c>
      <c r="Q5" s="42"/>
      <c r="R5" s="282" t="s">
        <v>238</v>
      </c>
      <c r="S5" s="135"/>
      <c r="T5" s="136" t="s">
        <v>129</v>
      </c>
      <c r="U5" s="33"/>
      <c r="V5" s="120" t="s">
        <v>132</v>
      </c>
      <c r="W5" s="20"/>
      <c r="X5" s="266" t="s">
        <v>164</v>
      </c>
      <c r="Y5" s="33"/>
      <c r="Z5" s="104" t="s">
        <v>128</v>
      </c>
    </row>
    <row r="6" spans="1:26" ht="47.25" x14ac:dyDescent="0.25">
      <c r="A6" s="313"/>
      <c r="B6" s="66" t="s">
        <v>28</v>
      </c>
      <c r="C6" s="33"/>
      <c r="D6" s="45" t="s">
        <v>34</v>
      </c>
      <c r="E6" s="20"/>
      <c r="F6" s="56" t="s">
        <v>43</v>
      </c>
      <c r="G6" s="31"/>
      <c r="H6" s="73" t="s">
        <v>35</v>
      </c>
      <c r="I6" s="31"/>
      <c r="J6" s="45" t="s">
        <v>3</v>
      </c>
      <c r="K6" s="33"/>
      <c r="L6" s="56" t="s">
        <v>51</v>
      </c>
      <c r="M6" s="20"/>
      <c r="N6" s="13" t="s">
        <v>52</v>
      </c>
      <c r="O6" s="33"/>
      <c r="P6" s="77" t="s">
        <v>8</v>
      </c>
      <c r="Q6" s="33"/>
      <c r="R6" s="283" t="s">
        <v>9</v>
      </c>
      <c r="S6" s="33"/>
      <c r="T6" s="97" t="s">
        <v>61</v>
      </c>
      <c r="U6" s="33"/>
      <c r="V6" s="118" t="s">
        <v>12</v>
      </c>
      <c r="W6" s="20"/>
      <c r="X6" s="267" t="s">
        <v>13</v>
      </c>
      <c r="Y6" s="33"/>
      <c r="Z6" s="119" t="s">
        <v>14</v>
      </c>
    </row>
    <row r="7" spans="1:26" ht="24.95" customHeight="1" x14ac:dyDescent="0.25">
      <c r="A7" s="313"/>
      <c r="B7" s="76"/>
      <c r="C7" s="35"/>
      <c r="D7" s="76"/>
      <c r="E7" s="22"/>
      <c r="F7" s="50">
        <v>60000000</v>
      </c>
      <c r="G7" s="31"/>
      <c r="H7" s="76">
        <v>740653064</v>
      </c>
      <c r="I7" s="35"/>
      <c r="J7" s="46">
        <v>200000000</v>
      </c>
      <c r="K7" s="38"/>
      <c r="L7" s="131">
        <v>1000000</v>
      </c>
      <c r="M7" s="22"/>
      <c r="N7" s="47">
        <v>80000000</v>
      </c>
      <c r="O7" s="21"/>
      <c r="P7" s="78">
        <v>377525457</v>
      </c>
      <c r="Q7" s="22"/>
      <c r="R7" s="284">
        <v>35245124</v>
      </c>
      <c r="S7" s="22"/>
      <c r="T7" s="174">
        <v>98647730.769230768</v>
      </c>
      <c r="U7" s="22"/>
      <c r="V7" s="166">
        <v>99687580</v>
      </c>
      <c r="W7" s="22"/>
      <c r="X7" s="268">
        <v>88182326</v>
      </c>
      <c r="Y7" s="30"/>
      <c r="Z7" s="103">
        <v>5000000</v>
      </c>
    </row>
    <row r="8" spans="1:26" ht="21.95" customHeight="1" thickBot="1" x14ac:dyDescent="0.3">
      <c r="A8" s="313"/>
      <c r="B8" s="65" t="s">
        <v>157</v>
      </c>
      <c r="C8" s="23"/>
      <c r="D8" s="65" t="s">
        <v>139</v>
      </c>
      <c r="E8" s="23"/>
      <c r="F8" s="17"/>
      <c r="G8" s="31"/>
      <c r="H8" s="74" t="s">
        <v>98</v>
      </c>
      <c r="I8" s="32"/>
      <c r="J8" s="225">
        <v>3094.2508818615015</v>
      </c>
      <c r="K8" s="30"/>
      <c r="L8" s="57" t="s">
        <v>81</v>
      </c>
      <c r="M8" s="23"/>
      <c r="N8" s="52"/>
      <c r="O8" s="23"/>
      <c r="P8" s="79" t="s">
        <v>262</v>
      </c>
      <c r="Q8" s="23"/>
      <c r="R8" s="285" t="s">
        <v>110</v>
      </c>
      <c r="S8" s="23"/>
      <c r="T8" s="161">
        <v>1264.7144970414201</v>
      </c>
      <c r="U8" s="23"/>
      <c r="V8" s="102" t="s">
        <v>183</v>
      </c>
      <c r="W8" s="23"/>
      <c r="X8" s="269" t="s">
        <v>115</v>
      </c>
      <c r="Y8" s="30"/>
      <c r="Z8" s="105"/>
    </row>
    <row r="9" spans="1:26" ht="8.1" customHeight="1" thickBot="1" x14ac:dyDescent="0.3">
      <c r="A9" s="160"/>
      <c r="B9" s="23"/>
      <c r="C9" s="23"/>
      <c r="D9" s="23"/>
      <c r="E9" s="23"/>
      <c r="F9" s="30"/>
      <c r="G9" s="23"/>
      <c r="H9" s="32"/>
      <c r="I9" s="32"/>
      <c r="J9" s="30"/>
      <c r="K9" s="30"/>
      <c r="L9" s="23"/>
      <c r="M9" s="23"/>
      <c r="O9" s="23"/>
      <c r="P9" s="23"/>
      <c r="Q9" s="23"/>
      <c r="R9" s="286"/>
      <c r="S9" s="23"/>
      <c r="T9" s="23"/>
      <c r="U9" s="23"/>
      <c r="V9" s="23"/>
      <c r="W9" s="23"/>
      <c r="X9" s="30"/>
      <c r="Y9" s="30"/>
      <c r="Z9" s="33"/>
    </row>
    <row r="10" spans="1:26" ht="18" customHeight="1" x14ac:dyDescent="0.25">
      <c r="A10" s="313">
        <f>A5+1</f>
        <v>2</v>
      </c>
      <c r="B10" s="133" t="s">
        <v>177</v>
      </c>
      <c r="C10" s="23"/>
      <c r="D10" s="139" t="s">
        <v>175</v>
      </c>
      <c r="E10" s="23"/>
      <c r="F10" s="54" t="s">
        <v>137</v>
      </c>
      <c r="G10" s="31"/>
      <c r="H10" s="67" t="s">
        <v>103</v>
      </c>
      <c r="I10" s="32"/>
      <c r="J10" s="44" t="s">
        <v>76</v>
      </c>
      <c r="K10" s="30"/>
      <c r="L10" s="23"/>
      <c r="M10" s="23"/>
      <c r="N10" s="16" t="s">
        <v>104</v>
      </c>
      <c r="O10" s="23"/>
      <c r="P10" s="297" t="s">
        <v>239</v>
      </c>
      <c r="Q10" s="23"/>
      <c r="R10" s="282" t="s">
        <v>221</v>
      </c>
      <c r="S10" s="23"/>
      <c r="T10" s="173" t="s">
        <v>161</v>
      </c>
      <c r="U10" s="23"/>
      <c r="V10" s="28" t="s">
        <v>131</v>
      </c>
      <c r="W10" s="23"/>
      <c r="X10" s="266" t="s">
        <v>164</v>
      </c>
      <c r="Y10" s="30"/>
      <c r="Z10" s="104" t="s">
        <v>128</v>
      </c>
    </row>
    <row r="11" spans="1:26" ht="47.45" customHeight="1" x14ac:dyDescent="0.25">
      <c r="A11" s="313"/>
      <c r="B11" s="73" t="s">
        <v>90</v>
      </c>
      <c r="C11" s="20"/>
      <c r="D11" s="45" t="s">
        <v>0</v>
      </c>
      <c r="E11" s="20"/>
      <c r="F11" s="45" t="s">
        <v>44</v>
      </c>
      <c r="G11" s="31"/>
      <c r="H11" s="73" t="s">
        <v>36</v>
      </c>
      <c r="I11" s="33"/>
      <c r="J11" s="45" t="s">
        <v>74</v>
      </c>
      <c r="K11" s="33"/>
      <c r="L11" s="33"/>
      <c r="M11" s="20"/>
      <c r="N11" s="13" t="s">
        <v>53</v>
      </c>
      <c r="O11" s="20"/>
      <c r="P11" s="227" t="s">
        <v>7</v>
      </c>
      <c r="Q11" s="33"/>
      <c r="R11" s="283" t="s">
        <v>11</v>
      </c>
      <c r="S11" s="20"/>
      <c r="T11" s="138"/>
      <c r="U11" s="20"/>
      <c r="V11" s="29" t="s">
        <v>62</v>
      </c>
      <c r="W11" s="20"/>
      <c r="X11" s="267" t="s">
        <v>63</v>
      </c>
      <c r="Y11" s="33"/>
      <c r="Z11" s="119" t="s">
        <v>15</v>
      </c>
    </row>
    <row r="12" spans="1:26" ht="21.95" customHeight="1" x14ac:dyDescent="0.25">
      <c r="A12" s="313"/>
      <c r="B12" s="76"/>
      <c r="C12" s="22"/>
      <c r="D12" s="76"/>
      <c r="E12" s="22"/>
      <c r="F12" s="47">
        <v>24770000</v>
      </c>
      <c r="G12" s="31"/>
      <c r="H12" s="76">
        <v>4812039.6226415094</v>
      </c>
      <c r="I12" s="22"/>
      <c r="J12" s="50">
        <v>85707478.146589279</v>
      </c>
      <c r="K12" s="39"/>
      <c r="L12" s="33"/>
      <c r="M12" s="22"/>
      <c r="N12" s="47">
        <v>14723927</v>
      </c>
      <c r="O12" s="21"/>
      <c r="P12" s="298">
        <v>13389283</v>
      </c>
      <c r="Q12" s="22"/>
      <c r="R12" s="284">
        <v>39987915</v>
      </c>
      <c r="S12" s="22"/>
      <c r="T12" s="22"/>
      <c r="U12" s="22"/>
      <c r="V12" s="130"/>
      <c r="W12" s="22"/>
      <c r="X12" s="268">
        <v>29433962</v>
      </c>
      <c r="Y12" s="33"/>
      <c r="Z12" s="103">
        <v>5000000</v>
      </c>
    </row>
    <row r="13" spans="1:26" ht="21.95" customHeight="1" thickBot="1" x14ac:dyDescent="0.3">
      <c r="A13" s="313"/>
      <c r="B13" s="65" t="s">
        <v>149</v>
      </c>
      <c r="C13" s="23"/>
      <c r="D13" s="65" t="s">
        <v>141</v>
      </c>
      <c r="E13" s="23"/>
      <c r="F13" s="112"/>
      <c r="G13" s="31"/>
      <c r="H13" s="74" t="s">
        <v>99</v>
      </c>
      <c r="I13" s="23"/>
      <c r="J13" s="225">
        <v>1079.3305227003486</v>
      </c>
      <c r="K13" s="30"/>
      <c r="L13" s="39"/>
      <c r="M13" s="23"/>
      <c r="N13" s="72" t="s">
        <v>206</v>
      </c>
      <c r="O13" s="23"/>
      <c r="P13" s="228" t="s">
        <v>109</v>
      </c>
      <c r="Q13" s="23"/>
      <c r="R13" s="285" t="s">
        <v>111</v>
      </c>
      <c r="S13" s="23"/>
      <c r="T13" s="23"/>
      <c r="U13" s="23"/>
      <c r="V13" s="25"/>
      <c r="W13" s="23"/>
      <c r="X13" s="269" t="s">
        <v>188</v>
      </c>
      <c r="Y13" s="33"/>
      <c r="Z13" s="106"/>
    </row>
    <row r="14" spans="1:26" s="2" customFormat="1" ht="8.1" customHeight="1" thickBot="1" x14ac:dyDescent="0.3">
      <c r="A14" s="37"/>
      <c r="B14" s="23"/>
      <c r="C14" s="23"/>
      <c r="D14" s="23"/>
      <c r="E14" s="23"/>
      <c r="F14" s="23"/>
      <c r="G14" s="23"/>
      <c r="H14" s="23"/>
      <c r="I14" s="23"/>
      <c r="J14" s="30"/>
      <c r="K14" s="30"/>
      <c r="L14" s="30"/>
      <c r="M14" s="23"/>
      <c r="N14" s="23"/>
      <c r="O14" s="23"/>
      <c r="P14" s="286"/>
      <c r="Q14" s="23"/>
      <c r="R14" s="286"/>
      <c r="S14" s="23"/>
      <c r="T14" s="23"/>
      <c r="U14" s="23"/>
      <c r="V14" s="23"/>
      <c r="W14" s="23"/>
      <c r="X14" s="33"/>
      <c r="Y14" s="33"/>
      <c r="Z14" s="30"/>
    </row>
    <row r="15" spans="1:26" ht="18" customHeight="1" x14ac:dyDescent="0.25">
      <c r="A15" s="313">
        <f>A10+1</f>
        <v>3</v>
      </c>
      <c r="B15" s="181" t="s">
        <v>175</v>
      </c>
      <c r="C15" s="23"/>
      <c r="D15" s="139" t="s">
        <v>175</v>
      </c>
      <c r="E15" s="23"/>
      <c r="F15" s="44" t="s">
        <v>137</v>
      </c>
      <c r="G15" s="31"/>
      <c r="H15" s="23"/>
      <c r="I15" s="23"/>
      <c r="J15" s="121" t="s">
        <v>76</v>
      </c>
      <c r="K15" s="30"/>
      <c r="L15" s="23"/>
      <c r="M15" s="23"/>
      <c r="N15" s="16" t="s">
        <v>105</v>
      </c>
      <c r="O15" s="23"/>
      <c r="P15" s="297" t="s">
        <v>240</v>
      </c>
      <c r="Q15" s="23"/>
      <c r="R15" s="282" t="s">
        <v>223</v>
      </c>
      <c r="S15" s="23"/>
      <c r="T15" s="23"/>
      <c r="U15" s="23"/>
      <c r="V15" s="23"/>
      <c r="W15" s="23"/>
      <c r="X15" s="266" t="s">
        <v>126</v>
      </c>
      <c r="Y15" s="33"/>
      <c r="Z15" s="104" t="s">
        <v>128</v>
      </c>
    </row>
    <row r="16" spans="1:26" ht="47.45" customHeight="1" x14ac:dyDescent="0.25">
      <c r="A16" s="313">
        <f>A10+1</f>
        <v>3</v>
      </c>
      <c r="B16" s="100" t="s">
        <v>58</v>
      </c>
      <c r="C16" s="33"/>
      <c r="D16" s="45" t="s">
        <v>37</v>
      </c>
      <c r="E16" s="20"/>
      <c r="F16" s="12" t="s">
        <v>45</v>
      </c>
      <c r="G16" s="31"/>
      <c r="H16" s="70"/>
      <c r="I16" s="20"/>
      <c r="J16" s="29" t="s">
        <v>66</v>
      </c>
      <c r="K16" s="20"/>
      <c r="L16" s="20"/>
      <c r="M16" s="20"/>
      <c r="N16" s="13" t="s">
        <v>173</v>
      </c>
      <c r="O16" s="20"/>
      <c r="P16" s="227" t="s">
        <v>55</v>
      </c>
      <c r="Q16" s="20"/>
      <c r="R16" s="283" t="s">
        <v>57</v>
      </c>
      <c r="S16" s="20"/>
      <c r="T16" s="20"/>
      <c r="U16" s="20"/>
      <c r="V16" s="20"/>
      <c r="W16" s="20"/>
      <c r="X16" s="267" t="s">
        <v>118</v>
      </c>
      <c r="Y16" s="33"/>
      <c r="Z16" s="119" t="s">
        <v>16</v>
      </c>
    </row>
    <row r="17" spans="1:27" ht="24.95" customHeight="1" x14ac:dyDescent="0.25">
      <c r="A17" s="313"/>
      <c r="B17" s="99"/>
      <c r="C17" s="22"/>
      <c r="D17" s="76"/>
      <c r="E17" s="22"/>
      <c r="F17" s="50">
        <v>21215280</v>
      </c>
      <c r="G17" s="31"/>
      <c r="H17" s="22"/>
      <c r="I17" s="22"/>
      <c r="J17" s="125"/>
      <c r="K17" s="39"/>
      <c r="L17" s="22"/>
      <c r="M17" s="22"/>
      <c r="N17" s="47">
        <v>4041681</v>
      </c>
      <c r="O17" s="21"/>
      <c r="P17" s="298">
        <v>20418406</v>
      </c>
      <c r="Q17" s="22"/>
      <c r="R17" s="284">
        <v>671384</v>
      </c>
      <c r="S17" s="22"/>
      <c r="T17" s="22"/>
      <c r="U17" s="22"/>
      <c r="V17" s="22"/>
      <c r="W17" s="22"/>
      <c r="X17" s="268">
        <v>84331305</v>
      </c>
      <c r="Y17" s="33"/>
      <c r="Z17" s="103">
        <v>10000000</v>
      </c>
    </row>
    <row r="18" spans="1:27" ht="21.95" customHeight="1" thickBot="1" x14ac:dyDescent="0.3">
      <c r="A18" s="313"/>
      <c r="B18" s="98" t="s">
        <v>158</v>
      </c>
      <c r="C18" s="22"/>
      <c r="D18" s="111" t="s">
        <v>140</v>
      </c>
      <c r="E18" s="22"/>
      <c r="F18" s="48"/>
      <c r="G18" s="31"/>
      <c r="H18" s="22"/>
      <c r="I18" s="22"/>
      <c r="J18" s="127"/>
      <c r="K18" s="39"/>
      <c r="L18" s="22"/>
      <c r="M18" s="22"/>
      <c r="N18" s="72" t="s">
        <v>208</v>
      </c>
      <c r="O18" s="21"/>
      <c r="P18" s="228" t="s">
        <v>107</v>
      </c>
      <c r="Q18" s="22"/>
      <c r="R18" s="285" t="s">
        <v>112</v>
      </c>
      <c r="S18" s="22"/>
      <c r="T18" s="22"/>
      <c r="U18" s="22"/>
      <c r="V18" s="22"/>
      <c r="W18" s="22"/>
      <c r="X18" s="269" t="s">
        <v>125</v>
      </c>
      <c r="Y18" s="33"/>
      <c r="Z18" s="108"/>
    </row>
    <row r="19" spans="1:27" ht="8.1" customHeight="1" thickBot="1" x14ac:dyDescent="0.3">
      <c r="A19" s="113"/>
      <c r="B19" s="22"/>
      <c r="C19" s="22"/>
      <c r="D19" s="22"/>
      <c r="E19" s="22"/>
      <c r="F19" s="39"/>
      <c r="G19" s="23"/>
      <c r="H19" s="22"/>
      <c r="I19" s="22"/>
      <c r="J19" s="39"/>
      <c r="K19" s="39"/>
      <c r="L19" s="22"/>
      <c r="M19" s="22"/>
      <c r="N19" s="23"/>
      <c r="O19" s="21"/>
      <c r="P19" s="22"/>
      <c r="Q19" s="22"/>
      <c r="R19" s="287"/>
      <c r="S19" s="22"/>
      <c r="T19" s="22"/>
      <c r="U19" s="22"/>
      <c r="V19" s="22"/>
      <c r="W19" s="22"/>
      <c r="X19" s="33"/>
      <c r="Y19" s="33"/>
      <c r="Z19" s="21"/>
    </row>
    <row r="20" spans="1:27" ht="18" customHeight="1" x14ac:dyDescent="0.25">
      <c r="A20" s="313">
        <f>A15+1</f>
        <v>4</v>
      </c>
      <c r="B20" s="139" t="s">
        <v>175</v>
      </c>
      <c r="C20" s="23"/>
      <c r="D20" s="139" t="s">
        <v>175</v>
      </c>
      <c r="E20" s="23"/>
      <c r="F20" s="55" t="s">
        <v>136</v>
      </c>
      <c r="G20" s="31"/>
      <c r="H20" s="23"/>
      <c r="I20" s="23"/>
      <c r="J20" s="121" t="s">
        <v>76</v>
      </c>
      <c r="K20" s="30"/>
      <c r="L20" s="23"/>
      <c r="M20" s="23"/>
      <c r="N20" s="16" t="s">
        <v>106</v>
      </c>
      <c r="O20" s="23"/>
      <c r="P20" s="121" t="s">
        <v>106</v>
      </c>
      <c r="Q20" s="23"/>
      <c r="R20" s="282" t="s">
        <v>217</v>
      </c>
      <c r="S20" s="23"/>
      <c r="T20" s="23"/>
      <c r="U20" s="23"/>
      <c r="V20" s="23"/>
      <c r="W20" s="23"/>
      <c r="X20" s="121" t="s">
        <v>126</v>
      </c>
      <c r="Y20" s="33"/>
      <c r="Z20" s="107">
        <v>6</v>
      </c>
    </row>
    <row r="21" spans="1:27" ht="47.45" customHeight="1" x14ac:dyDescent="0.25">
      <c r="A21" s="313">
        <f>A15+1</f>
        <v>4</v>
      </c>
      <c r="B21" s="45" t="s">
        <v>41</v>
      </c>
      <c r="C21" s="20"/>
      <c r="D21" s="45" t="s">
        <v>1</v>
      </c>
      <c r="E21" s="20"/>
      <c r="F21" s="58" t="s">
        <v>46</v>
      </c>
      <c r="G21" s="31"/>
      <c r="H21" s="20"/>
      <c r="I21" s="20"/>
      <c r="J21" s="29" t="s">
        <v>78</v>
      </c>
      <c r="K21" s="20"/>
      <c r="L21" s="20"/>
      <c r="M21" s="20"/>
      <c r="N21" s="13" t="s">
        <v>54</v>
      </c>
      <c r="O21" s="20"/>
      <c r="P21" s="24" t="s">
        <v>56</v>
      </c>
      <c r="Q21" s="20"/>
      <c r="R21" s="283" t="s">
        <v>10</v>
      </c>
      <c r="S21" s="20"/>
      <c r="T21" s="20"/>
      <c r="U21" s="20"/>
      <c r="V21" s="20"/>
      <c r="W21" s="20"/>
      <c r="X21" s="24" t="s">
        <v>117</v>
      </c>
      <c r="Y21" s="33"/>
      <c r="Z21" s="264" t="s">
        <v>71</v>
      </c>
    </row>
    <row r="22" spans="1:27" ht="24.95" customHeight="1" x14ac:dyDescent="0.25">
      <c r="A22" s="313"/>
      <c r="B22" s="76"/>
      <c r="C22" s="22"/>
      <c r="D22" s="76"/>
      <c r="E22" s="22"/>
      <c r="F22" s="131">
        <v>4800000</v>
      </c>
      <c r="G22" s="31"/>
      <c r="H22" s="22"/>
      <c r="I22" s="22"/>
      <c r="J22" s="125"/>
      <c r="K22" s="39"/>
      <c r="L22" s="22"/>
      <c r="M22" s="22"/>
      <c r="N22" s="47">
        <v>6263187</v>
      </c>
      <c r="O22" s="21"/>
      <c r="P22" s="125"/>
      <c r="Q22" s="22"/>
      <c r="R22" s="284">
        <v>106798642</v>
      </c>
      <c r="S22" s="22"/>
      <c r="T22" s="22"/>
      <c r="U22" s="22"/>
      <c r="V22" s="22"/>
      <c r="W22" s="22"/>
      <c r="X22" s="125"/>
      <c r="Y22" s="33"/>
      <c r="Z22" s="103">
        <v>38461538.461538464</v>
      </c>
      <c r="AA22" s="167">
        <f>Z22/AA50</f>
        <v>1.588515601524966E-2</v>
      </c>
    </row>
    <row r="23" spans="1:27" ht="21.95" customHeight="1" thickBot="1" x14ac:dyDescent="0.3">
      <c r="A23" s="313"/>
      <c r="B23" s="65" t="s">
        <v>147</v>
      </c>
      <c r="C23" s="23"/>
      <c r="D23" s="65" t="s">
        <v>142</v>
      </c>
      <c r="E23" s="23"/>
      <c r="F23" s="59"/>
      <c r="G23" s="31"/>
      <c r="H23" s="23"/>
      <c r="I23" s="23"/>
      <c r="J23" s="128"/>
      <c r="K23" s="40"/>
      <c r="L23" s="23"/>
      <c r="M23" s="23"/>
      <c r="N23" s="72" t="s">
        <v>85</v>
      </c>
      <c r="O23" s="23"/>
      <c r="P23" s="26"/>
      <c r="Q23" s="23"/>
      <c r="R23" s="285" t="s">
        <v>186</v>
      </c>
      <c r="S23" s="23"/>
      <c r="T23" s="23"/>
      <c r="U23" s="23"/>
      <c r="V23" s="23"/>
      <c r="W23" s="23"/>
      <c r="X23" s="26"/>
      <c r="Y23" s="33"/>
      <c r="Z23" s="109"/>
    </row>
    <row r="24" spans="1:27" s="2" customFormat="1" ht="8.1" customHeight="1" thickBot="1" x14ac:dyDescent="0.3">
      <c r="A24" s="37"/>
      <c r="B24" s="23"/>
      <c r="C24" s="23"/>
      <c r="D24" s="23"/>
      <c r="E24" s="23"/>
      <c r="F24" s="23"/>
      <c r="G24" s="23"/>
      <c r="H24" s="23"/>
      <c r="I24" s="23"/>
      <c r="J24" s="40"/>
      <c r="K24" s="40"/>
      <c r="L24" s="23"/>
      <c r="M24" s="23"/>
      <c r="N24" s="21"/>
      <c r="O24" s="23"/>
      <c r="P24" s="23"/>
      <c r="Q24" s="23"/>
      <c r="R24" s="286" t="s">
        <v>20</v>
      </c>
      <c r="S24" s="23"/>
      <c r="T24" s="23"/>
      <c r="U24" s="23"/>
      <c r="V24" s="23"/>
      <c r="W24" s="23"/>
      <c r="X24" s="33"/>
      <c r="Y24" s="33"/>
      <c r="Z24" s="3"/>
    </row>
    <row r="25" spans="1:27" ht="18" customHeight="1" x14ac:dyDescent="0.25">
      <c r="A25" s="313">
        <f>A20+1</f>
        <v>5</v>
      </c>
      <c r="B25" s="139" t="s">
        <v>175</v>
      </c>
      <c r="C25" s="23"/>
      <c r="D25" s="139" t="s">
        <v>175</v>
      </c>
      <c r="E25" s="23"/>
      <c r="F25" s="55" t="s">
        <v>136</v>
      </c>
      <c r="G25" s="31"/>
      <c r="H25" s="23"/>
      <c r="I25" s="23"/>
      <c r="J25" s="121" t="s">
        <v>86</v>
      </c>
      <c r="K25" s="40"/>
      <c r="L25" s="23"/>
      <c r="M25" s="23"/>
      <c r="N25" s="16" t="s">
        <v>101</v>
      </c>
      <c r="O25" s="23"/>
      <c r="P25" s="80" t="s">
        <v>106</v>
      </c>
      <c r="Q25" s="23"/>
      <c r="R25" s="282" t="s">
        <v>218</v>
      </c>
      <c r="S25" s="23"/>
      <c r="T25" s="23"/>
      <c r="U25" s="23"/>
      <c r="V25" s="23"/>
      <c r="W25" s="23"/>
      <c r="X25" s="266" t="s">
        <v>127</v>
      </c>
      <c r="Y25" s="33"/>
      <c r="Z25" s="110">
        <v>6</v>
      </c>
    </row>
    <row r="26" spans="1:27" ht="47.45" customHeight="1" x14ac:dyDescent="0.25">
      <c r="A26" s="313">
        <f>A20+1</f>
        <v>5</v>
      </c>
      <c r="B26" s="45" t="s">
        <v>42</v>
      </c>
      <c r="C26" s="20"/>
      <c r="D26" s="45" t="s">
        <v>38</v>
      </c>
      <c r="E26" s="20"/>
      <c r="F26" s="58" t="s">
        <v>47</v>
      </c>
      <c r="G26" s="31"/>
      <c r="H26" s="30"/>
      <c r="I26" s="30"/>
      <c r="J26" s="29" t="s">
        <v>50</v>
      </c>
      <c r="K26" s="20"/>
      <c r="L26" s="30"/>
      <c r="M26" s="30"/>
      <c r="N26" s="13" t="s">
        <v>5</v>
      </c>
      <c r="O26" s="20"/>
      <c r="P26" s="236" t="s">
        <v>185</v>
      </c>
      <c r="Q26" s="30"/>
      <c r="R26" s="283" t="s">
        <v>93</v>
      </c>
      <c r="S26" s="33"/>
      <c r="T26" s="30"/>
      <c r="U26" s="30"/>
      <c r="V26" s="30"/>
      <c r="W26" s="30"/>
      <c r="X26" s="267" t="s">
        <v>94</v>
      </c>
      <c r="Y26" s="33"/>
      <c r="Z26" s="119" t="s">
        <v>83</v>
      </c>
    </row>
    <row r="27" spans="1:27" ht="24.95" customHeight="1" x14ac:dyDescent="0.25">
      <c r="A27" s="313"/>
      <c r="B27" s="76"/>
      <c r="C27" s="22"/>
      <c r="D27" s="76"/>
      <c r="E27" s="22"/>
      <c r="F27" s="131">
        <v>45000000</v>
      </c>
      <c r="G27" s="31"/>
      <c r="H27" s="22"/>
      <c r="I27" s="22"/>
      <c r="J27" s="125"/>
      <c r="K27" s="39"/>
      <c r="L27" s="22"/>
      <c r="M27" s="22"/>
      <c r="N27" s="47">
        <v>1298358</v>
      </c>
      <c r="O27" s="22"/>
      <c r="P27" s="78">
        <v>54152159</v>
      </c>
      <c r="Q27" s="22"/>
      <c r="R27" s="94">
        <v>15337142</v>
      </c>
      <c r="S27" s="22"/>
      <c r="T27" s="22"/>
      <c r="U27" s="22"/>
      <c r="V27" s="22"/>
      <c r="W27" s="22"/>
      <c r="X27" s="268">
        <v>135641562</v>
      </c>
      <c r="Y27" s="33"/>
      <c r="Z27" s="103">
        <v>4000000</v>
      </c>
    </row>
    <row r="28" spans="1:27" ht="21.95" customHeight="1" thickBot="1" x14ac:dyDescent="0.3">
      <c r="A28" s="313"/>
      <c r="B28" s="65" t="s">
        <v>148</v>
      </c>
      <c r="C28" s="23"/>
      <c r="D28" s="65" t="s">
        <v>143</v>
      </c>
      <c r="E28" s="23"/>
      <c r="F28" s="59"/>
      <c r="G28" s="31"/>
      <c r="H28" s="23"/>
      <c r="I28" s="23"/>
      <c r="J28" s="128"/>
      <c r="K28" s="30"/>
      <c r="L28" s="23"/>
      <c r="M28" s="23"/>
      <c r="N28" s="71" t="s">
        <v>100</v>
      </c>
      <c r="O28" s="23"/>
      <c r="P28" s="79"/>
      <c r="Q28" s="23"/>
      <c r="R28" s="95" t="s">
        <v>114</v>
      </c>
      <c r="S28" s="23"/>
      <c r="T28" s="23"/>
      <c r="U28" s="23"/>
      <c r="V28" s="23"/>
      <c r="W28" s="23"/>
      <c r="X28" s="269" t="s">
        <v>123</v>
      </c>
      <c r="Y28" s="33"/>
      <c r="Z28" s="109"/>
    </row>
    <row r="29" spans="1:27" ht="8.1" customHeight="1" thickBot="1" x14ac:dyDescent="0.3">
      <c r="A29" s="37"/>
      <c r="B29" s="23"/>
      <c r="C29" s="23"/>
      <c r="D29" s="23"/>
      <c r="E29" s="23"/>
      <c r="F29" s="23"/>
      <c r="G29" s="23"/>
      <c r="H29" s="23"/>
      <c r="I29" s="23"/>
      <c r="J29" s="30"/>
      <c r="K29" s="30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3"/>
      <c r="Y29" s="33"/>
      <c r="Z29" s="3"/>
    </row>
    <row r="30" spans="1:27" ht="18" customHeight="1" x14ac:dyDescent="0.25">
      <c r="A30" s="320">
        <f>A25+1</f>
        <v>6</v>
      </c>
      <c r="B30" s="240" t="s">
        <v>192</v>
      </c>
      <c r="C30" s="23"/>
      <c r="D30" s="139" t="s">
        <v>175</v>
      </c>
      <c r="E30" s="23"/>
      <c r="F30" s="55" t="s">
        <v>136</v>
      </c>
      <c r="G30" s="31"/>
      <c r="H30" s="23"/>
      <c r="I30" s="23"/>
      <c r="J30" s="121" t="s">
        <v>84</v>
      </c>
      <c r="K30" s="30"/>
      <c r="L30" s="23"/>
      <c r="M30" s="23"/>
      <c r="N30" s="16" t="s">
        <v>237</v>
      </c>
      <c r="O30" s="23"/>
      <c r="P30" s="23"/>
      <c r="Q30" s="23"/>
      <c r="R30" s="121" t="s">
        <v>199</v>
      </c>
      <c r="S30" s="23"/>
      <c r="T30" s="23"/>
      <c r="U30" s="23"/>
      <c r="V30" s="23"/>
      <c r="W30" s="23"/>
      <c r="X30" s="266" t="s">
        <v>127</v>
      </c>
      <c r="Y30" s="33"/>
      <c r="Z30" s="3"/>
    </row>
    <row r="31" spans="1:27" ht="47.45" customHeight="1" x14ac:dyDescent="0.25">
      <c r="A31" s="320">
        <f>A25+1</f>
        <v>6</v>
      </c>
      <c r="B31" s="227" t="s">
        <v>30</v>
      </c>
      <c r="C31" s="20"/>
      <c r="D31" s="45" t="s">
        <v>39</v>
      </c>
      <c r="E31" s="20"/>
      <c r="F31" s="58" t="s">
        <v>48</v>
      </c>
      <c r="G31" s="31"/>
      <c r="H31" s="20"/>
      <c r="I31" s="20"/>
      <c r="J31" s="29" t="s">
        <v>4</v>
      </c>
      <c r="K31" s="20"/>
      <c r="L31" s="20"/>
      <c r="M31" s="20"/>
      <c r="N31" s="13" t="s">
        <v>6</v>
      </c>
      <c r="O31" s="20"/>
      <c r="P31" s="20"/>
      <c r="Q31" s="20"/>
      <c r="R31" s="24" t="s">
        <v>59</v>
      </c>
      <c r="S31" s="20"/>
      <c r="T31" s="20"/>
      <c r="U31" s="20"/>
      <c r="V31" s="20"/>
      <c r="W31" s="20"/>
      <c r="X31" s="267" t="s">
        <v>95</v>
      </c>
      <c r="Y31" s="33"/>
      <c r="Z31" s="61"/>
    </row>
    <row r="32" spans="1:27" ht="24.95" customHeight="1" x14ac:dyDescent="0.25">
      <c r="A32" s="320"/>
      <c r="B32" s="78"/>
      <c r="C32" s="22"/>
      <c r="D32" s="76"/>
      <c r="E32" s="22"/>
      <c r="F32" s="131">
        <v>3000000</v>
      </c>
      <c r="G32" s="31"/>
      <c r="H32" s="22"/>
      <c r="I32" s="22"/>
      <c r="J32" s="129"/>
      <c r="K32" s="39"/>
      <c r="L32" s="22"/>
      <c r="M32" s="22"/>
      <c r="N32" s="47">
        <v>5000000</v>
      </c>
      <c r="O32" s="22"/>
      <c r="P32" s="22"/>
      <c r="Q32" s="22"/>
      <c r="R32" s="125"/>
      <c r="S32" s="22"/>
      <c r="T32" s="22"/>
      <c r="U32" s="22"/>
      <c r="V32" s="22"/>
      <c r="W32" s="22"/>
      <c r="X32" s="268">
        <v>15813849</v>
      </c>
      <c r="Y32" s="33"/>
    </row>
    <row r="33" spans="1:25" ht="21.95" customHeight="1" thickBot="1" x14ac:dyDescent="0.3">
      <c r="A33" s="320"/>
      <c r="B33" s="228" t="s">
        <v>156</v>
      </c>
      <c r="C33" s="23"/>
      <c r="D33" s="65" t="s">
        <v>145</v>
      </c>
      <c r="E33" s="23"/>
      <c r="F33" s="59"/>
      <c r="G33" s="31"/>
      <c r="H33" s="23"/>
      <c r="I33" s="23"/>
      <c r="J33" s="126"/>
      <c r="K33" s="30"/>
      <c r="L33" s="23"/>
      <c r="M33" s="23"/>
      <c r="N33" s="72" t="s">
        <v>198</v>
      </c>
      <c r="O33" s="23"/>
      <c r="P33" s="23"/>
      <c r="Q33" s="23"/>
      <c r="R33" s="26"/>
      <c r="S33" s="23"/>
      <c r="T33" s="23"/>
      <c r="U33" s="23"/>
      <c r="V33" s="23"/>
      <c r="W33" s="23"/>
      <c r="X33" s="269" t="s">
        <v>122</v>
      </c>
      <c r="Y33" s="33"/>
    </row>
    <row r="34" spans="1:25" s="2" customFormat="1" ht="8.1" customHeight="1" thickBot="1" x14ac:dyDescent="0.3">
      <c r="A34" s="37"/>
      <c r="B34" s="23"/>
      <c r="C34" s="23"/>
      <c r="D34" s="23"/>
      <c r="E34" s="23"/>
      <c r="F34" s="23"/>
      <c r="G34" s="23"/>
      <c r="H34" s="23"/>
      <c r="I34" s="23"/>
      <c r="J34" s="30"/>
      <c r="K34" s="3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</row>
    <row r="35" spans="1:25" ht="18" customHeight="1" x14ac:dyDescent="0.25">
      <c r="A35" s="313">
        <v>7</v>
      </c>
      <c r="B35" s="240" t="s">
        <v>192</v>
      </c>
      <c r="C35" s="23"/>
      <c r="D35" s="139" t="s">
        <v>175</v>
      </c>
      <c r="E35" s="23"/>
      <c r="F35" s="55" t="s">
        <v>136</v>
      </c>
      <c r="G35" s="31"/>
      <c r="H35" s="23"/>
      <c r="I35" s="23"/>
      <c r="J35" s="30"/>
      <c r="K35" s="30"/>
      <c r="L35" s="23"/>
      <c r="M35" s="23"/>
      <c r="N35" s="121" t="s">
        <v>196</v>
      </c>
      <c r="O35" s="23"/>
      <c r="P35" s="23"/>
      <c r="Q35" s="23"/>
      <c r="R35" s="121" t="s">
        <v>138</v>
      </c>
      <c r="S35" s="23"/>
      <c r="T35" s="23"/>
      <c r="U35" s="23"/>
      <c r="V35" s="23"/>
      <c r="W35" s="23"/>
      <c r="X35" s="121" t="s">
        <v>127</v>
      </c>
      <c r="Y35" s="33"/>
    </row>
    <row r="36" spans="1:25" ht="47.45" customHeight="1" x14ac:dyDescent="0.25">
      <c r="A36" s="313">
        <f>A30+1</f>
        <v>7</v>
      </c>
      <c r="B36" s="227" t="s">
        <v>96</v>
      </c>
      <c r="C36" s="20"/>
      <c r="D36" s="45" t="s">
        <v>2</v>
      </c>
      <c r="E36" s="20"/>
      <c r="F36" s="58" t="s">
        <v>49</v>
      </c>
      <c r="G36" s="31"/>
      <c r="H36" s="20"/>
      <c r="I36" s="20"/>
      <c r="J36" s="20"/>
      <c r="K36" s="20"/>
      <c r="L36" s="20"/>
      <c r="M36" s="20"/>
      <c r="N36" s="122" t="s">
        <v>72</v>
      </c>
      <c r="O36" s="20"/>
      <c r="P36" s="20"/>
      <c r="Q36" s="20"/>
      <c r="R36" s="24" t="s">
        <v>60</v>
      </c>
      <c r="S36" s="20"/>
      <c r="T36" s="20"/>
      <c r="U36" s="20"/>
      <c r="V36" s="20"/>
      <c r="W36" s="20"/>
      <c r="X36" s="24" t="s">
        <v>75</v>
      </c>
      <c r="Y36" s="33"/>
    </row>
    <row r="37" spans="1:25" ht="24.95" customHeight="1" x14ac:dyDescent="0.25">
      <c r="A37" s="313"/>
      <c r="B37" s="78"/>
      <c r="C37" s="22"/>
      <c r="D37" s="76"/>
      <c r="E37" s="22"/>
      <c r="F37" s="131">
        <v>400000</v>
      </c>
      <c r="G37" s="31"/>
      <c r="H37" s="22"/>
      <c r="I37" s="22"/>
      <c r="J37" s="22"/>
      <c r="K37" s="22"/>
      <c r="L37" s="22"/>
      <c r="M37" s="22"/>
      <c r="N37" s="125"/>
      <c r="O37" s="22"/>
      <c r="P37" s="22"/>
      <c r="Q37" s="22"/>
      <c r="R37" s="125"/>
      <c r="S37" s="22"/>
      <c r="T37" s="22"/>
      <c r="U37" s="22"/>
      <c r="V37" s="22"/>
      <c r="W37" s="22"/>
      <c r="X37" s="125"/>
      <c r="Y37" s="33"/>
    </row>
    <row r="38" spans="1:25" ht="21.95" customHeight="1" thickBot="1" x14ac:dyDescent="0.3">
      <c r="A38" s="313"/>
      <c r="B38" s="228" t="s">
        <v>120</v>
      </c>
      <c r="C38" s="23"/>
      <c r="D38" s="65" t="s">
        <v>144</v>
      </c>
      <c r="E38" s="23"/>
      <c r="F38" s="59"/>
      <c r="G38" s="31"/>
      <c r="H38" s="23"/>
      <c r="I38" s="23"/>
      <c r="J38" s="23"/>
      <c r="K38" s="23"/>
      <c r="L38" s="23"/>
      <c r="M38" s="23"/>
      <c r="N38" s="124"/>
      <c r="O38" s="23"/>
      <c r="P38" s="23"/>
      <c r="Q38" s="23"/>
      <c r="R38" s="26"/>
      <c r="S38" s="23"/>
      <c r="T38" s="23"/>
      <c r="U38" s="23"/>
      <c r="V38" s="23"/>
      <c r="W38" s="23"/>
      <c r="X38" s="123"/>
      <c r="Y38" s="33"/>
    </row>
    <row r="39" spans="1:25" s="2" customFormat="1" ht="8.1" customHeight="1" thickBot="1" x14ac:dyDescent="0.3">
      <c r="A39" s="3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0"/>
      <c r="Y39" s="33"/>
    </row>
    <row r="40" spans="1:25" ht="18" customHeight="1" x14ac:dyDescent="0.25">
      <c r="A40" s="160"/>
      <c r="B40" s="23"/>
      <c r="C40" s="23"/>
      <c r="D40" s="139" t="s">
        <v>175</v>
      </c>
      <c r="E40" s="23"/>
      <c r="F40" s="23"/>
      <c r="G40" s="31"/>
      <c r="H40" s="23"/>
      <c r="I40" s="23"/>
      <c r="J40" s="23"/>
      <c r="K40" s="23"/>
      <c r="L40" s="23"/>
      <c r="M40" s="23"/>
      <c r="N40" s="277"/>
      <c r="O40" s="23"/>
      <c r="P40" s="23"/>
      <c r="Q40" s="23"/>
      <c r="R40" s="23"/>
      <c r="S40" s="23"/>
      <c r="T40" s="23"/>
      <c r="U40" s="23"/>
      <c r="V40" s="23"/>
      <c r="W40" s="23"/>
      <c r="X40" s="121" t="s">
        <v>127</v>
      </c>
      <c r="Y40" s="33"/>
    </row>
    <row r="41" spans="1:25" ht="47.25" x14ac:dyDescent="0.25">
      <c r="A41" s="160"/>
      <c r="B41" s="10"/>
      <c r="C41" s="20"/>
      <c r="D41" s="45" t="s">
        <v>40</v>
      </c>
      <c r="E41" s="20"/>
      <c r="F41" s="20"/>
      <c r="G41" s="31"/>
      <c r="H41" s="140"/>
      <c r="I41" s="20"/>
      <c r="J41" s="20"/>
      <c r="K41" s="20"/>
      <c r="L41" s="20"/>
      <c r="M41" s="20"/>
      <c r="N41" s="20"/>
      <c r="O41" s="20"/>
      <c r="P41" s="23"/>
      <c r="Q41" s="23"/>
      <c r="R41" s="20"/>
      <c r="S41" s="20"/>
      <c r="T41" s="23"/>
      <c r="U41" s="23"/>
      <c r="V41" s="23"/>
      <c r="W41" s="23"/>
      <c r="X41" s="24" t="s">
        <v>73</v>
      </c>
      <c r="Y41" s="33"/>
    </row>
    <row r="42" spans="1:25" ht="24.95" customHeight="1" x14ac:dyDescent="0.25">
      <c r="A42" s="160"/>
      <c r="B42" s="10"/>
      <c r="C42" s="22"/>
      <c r="D42" s="76"/>
      <c r="E42" s="22"/>
      <c r="F42" s="22"/>
      <c r="G42" s="31"/>
      <c r="H42" s="22"/>
      <c r="I42" s="22"/>
      <c r="J42" s="22"/>
      <c r="K42" s="22"/>
      <c r="L42" s="22"/>
      <c r="M42" s="22"/>
      <c r="N42" s="39"/>
      <c r="O42" s="22"/>
      <c r="P42" s="23"/>
      <c r="Q42" s="23"/>
      <c r="R42" s="22"/>
      <c r="S42" s="22"/>
      <c r="T42" s="23"/>
      <c r="U42" s="23"/>
      <c r="V42" s="23"/>
      <c r="W42" s="23"/>
      <c r="X42" s="125"/>
      <c r="Y42" s="30"/>
    </row>
    <row r="43" spans="1:25" ht="21.95" customHeight="1" thickBot="1" x14ac:dyDescent="0.3">
      <c r="A43" s="160"/>
      <c r="B43" s="10"/>
      <c r="C43" s="23"/>
      <c r="D43" s="65" t="s">
        <v>146</v>
      </c>
      <c r="E43" s="23"/>
      <c r="F43" s="23"/>
      <c r="G43" s="31"/>
      <c r="H43" s="23"/>
      <c r="I43" s="23"/>
      <c r="J43" s="23"/>
      <c r="K43" s="23"/>
      <c r="L43" s="23"/>
      <c r="M43" s="23"/>
      <c r="N43" s="278"/>
      <c r="O43" s="23"/>
      <c r="P43" s="23"/>
      <c r="Q43" s="23"/>
      <c r="R43" s="23"/>
      <c r="S43" s="23"/>
      <c r="T43" s="23"/>
      <c r="U43" s="23"/>
      <c r="V43" s="23"/>
      <c r="W43" s="23"/>
      <c r="X43" s="123"/>
      <c r="Y43" s="30"/>
    </row>
    <row r="44" spans="1:25" s="2" customFormat="1" ht="8.1" customHeight="1" x14ac:dyDescent="0.25">
      <c r="A44" s="3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30"/>
    </row>
    <row r="45" spans="1:25" ht="7.5" customHeight="1" x14ac:dyDescent="0.25">
      <c r="A45" s="160"/>
      <c r="C45" s="23"/>
      <c r="D45" s="23"/>
      <c r="E45" s="23"/>
      <c r="F45" s="23"/>
      <c r="G45" s="31"/>
      <c r="H45" s="23"/>
      <c r="I45" s="23"/>
      <c r="J45" s="23"/>
      <c r="K45" s="23"/>
      <c r="L45" s="23"/>
      <c r="M45" s="23"/>
      <c r="N45" s="279"/>
      <c r="O45" s="23"/>
      <c r="P45" s="23"/>
      <c r="Q45" s="23"/>
      <c r="R45" s="23"/>
      <c r="S45" s="23"/>
      <c r="T45" s="23"/>
      <c r="U45" s="23"/>
      <c r="V45" s="23"/>
      <c r="W45" s="23"/>
      <c r="X45" s="30"/>
      <c r="Y45" s="30"/>
    </row>
    <row r="46" spans="1:25" ht="47.25" hidden="1" customHeight="1" x14ac:dyDescent="0.25">
      <c r="A46" s="160"/>
      <c r="E46" s="23"/>
      <c r="F46" s="23"/>
      <c r="G46" s="31"/>
      <c r="H46" s="23"/>
      <c r="I46" s="23"/>
      <c r="J46" s="23"/>
      <c r="K46" s="23"/>
      <c r="L46" s="23"/>
      <c r="M46" s="23"/>
      <c r="N46" s="20"/>
      <c r="O46" s="20"/>
      <c r="P46" s="23"/>
      <c r="Q46" s="23"/>
      <c r="R46" s="20"/>
      <c r="S46" s="20"/>
      <c r="T46" s="23"/>
      <c r="U46" s="23"/>
      <c r="V46" s="23"/>
      <c r="W46" s="23"/>
      <c r="X46" s="33"/>
      <c r="Y46" s="33"/>
    </row>
    <row r="47" spans="1:25" ht="21.75" hidden="1" customHeight="1" x14ac:dyDescent="0.25">
      <c r="A47" s="160"/>
      <c r="E47" s="23"/>
      <c r="F47" s="23"/>
      <c r="G47" s="31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22"/>
      <c r="S47" s="22"/>
      <c r="T47" s="23"/>
      <c r="U47" s="23"/>
      <c r="V47" s="23"/>
      <c r="W47" s="23"/>
      <c r="X47" s="30"/>
      <c r="Y47" s="30"/>
    </row>
    <row r="48" spans="1:25" ht="21.75" hidden="1" customHeight="1" x14ac:dyDescent="0.25">
      <c r="A48" s="160"/>
      <c r="E48" s="23"/>
      <c r="F48" s="23"/>
      <c r="G48" s="31"/>
      <c r="H48" s="23"/>
      <c r="I48" s="23"/>
      <c r="J48" s="23"/>
      <c r="K48" s="23"/>
      <c r="L48" s="23"/>
      <c r="M48" s="23"/>
      <c r="N48" s="278"/>
      <c r="O48" s="23"/>
      <c r="P48" s="23"/>
      <c r="Q48" s="23"/>
      <c r="R48" s="23"/>
      <c r="S48" s="23"/>
      <c r="T48" s="23"/>
      <c r="U48" s="23"/>
      <c r="V48" s="23"/>
      <c r="W48" s="23"/>
      <c r="X48" s="30"/>
      <c r="Y48" s="30"/>
    </row>
    <row r="49" spans="1:27" ht="15.75" thickBot="1" x14ac:dyDescent="0.3">
      <c r="X49" s="14"/>
      <c r="Y49" s="27"/>
    </row>
    <row r="50" spans="1:27" ht="19.5" thickBot="1" x14ac:dyDescent="0.3">
      <c r="A50" s="132"/>
      <c r="B50" s="321">
        <f>B64-F37-F32-F27-F22-(6.5%*B64)</f>
        <v>3943677225</v>
      </c>
      <c r="C50" s="322"/>
      <c r="D50" s="323"/>
      <c r="E50" s="41"/>
      <c r="F50" s="142">
        <f>F7+F12+F17+F22+F27+F32+F37+F42+F47</f>
        <v>159185280</v>
      </c>
      <c r="G50" s="4"/>
      <c r="H50" s="144">
        <f>H7+H12+H17+H22+H27+H32+H37+H42+H47</f>
        <v>745465103.62264156</v>
      </c>
      <c r="I50" s="145"/>
      <c r="J50" s="146">
        <f>J7+J12+J17+J22+J27+J32+J37+J42+J47</f>
        <v>285707478.14658928</v>
      </c>
      <c r="K50" s="145"/>
      <c r="L50" s="146">
        <f>L7+L12+L17+L22+L27+L32+L37+L42+L47</f>
        <v>1000000</v>
      </c>
      <c r="M50" s="145"/>
      <c r="N50" s="146">
        <f>N37+N42+N47+N7+N27+N32+N12+N17+N22</f>
        <v>111327153</v>
      </c>
      <c r="O50" s="145"/>
      <c r="P50" s="146">
        <f>P27+P22+P17+P12+P7</f>
        <v>465485305</v>
      </c>
      <c r="Q50" s="145"/>
      <c r="R50" s="146">
        <f>R7+R12+R17+R22+R27+R32+R37+R42+R47</f>
        <v>198040207</v>
      </c>
      <c r="S50" s="145"/>
      <c r="T50" s="146">
        <f>T7+T12+T17+T22+T27+T32+T37+T42+T47</f>
        <v>98647730.769230768</v>
      </c>
      <c r="U50" s="145"/>
      <c r="V50" s="146">
        <f>V7+V12+V17+V22+V27+V32+V37+V42+V47</f>
        <v>99687580</v>
      </c>
      <c r="W50" s="145"/>
      <c r="X50" s="146">
        <f>X7+X12+X17+X22+X27+X32+X37+X42</f>
        <v>353403004</v>
      </c>
      <c r="Y50" s="145"/>
      <c r="Z50" s="146">
        <f>Z7+Z12+Z17+Z22+Z27+Z32+Z37+Z42+Z47+AB7+AB12</f>
        <v>62461538.461538464</v>
      </c>
      <c r="AA50" s="148">
        <f>SUM(H50:Z50)</f>
        <v>2421225100</v>
      </c>
    </row>
    <row r="51" spans="1:27" ht="28.5" customHeight="1" thickBot="1" x14ac:dyDescent="0.3">
      <c r="A51" s="64"/>
      <c r="B51" s="4"/>
      <c r="H51" s="150">
        <f>H50/$AA$50</f>
        <v>0.30788756634921782</v>
      </c>
      <c r="I51" s="151"/>
      <c r="J51" s="150">
        <f>J50/$AA$50</f>
        <v>0.11800120449213469</v>
      </c>
      <c r="K51" s="152"/>
      <c r="L51" s="150">
        <f>L50/$AA$50</f>
        <v>4.1301405639649117E-4</v>
      </c>
      <c r="M51" s="153"/>
      <c r="N51" s="150">
        <f>N50/$AA$50</f>
        <v>4.5979679047602799E-2</v>
      </c>
      <c r="O51" s="153"/>
      <c r="P51" s="150">
        <f>P50/$AA$50</f>
        <v>0.19225197401100791</v>
      </c>
      <c r="Q51" s="153"/>
      <c r="R51" s="150">
        <f>R50/$AA$50</f>
        <v>8.1793389222670793E-2</v>
      </c>
      <c r="S51" s="153"/>
      <c r="T51" s="150">
        <f>T50/$AA$50</f>
        <v>4.0742899439308956E-2</v>
      </c>
      <c r="U51" s="153"/>
      <c r="V51" s="150">
        <f>V50/$AA$50</f>
        <v>4.1172371788149725E-2</v>
      </c>
      <c r="W51" s="151"/>
      <c r="X51" s="150">
        <f>X50/$AA$50</f>
        <v>0.1459604082247454</v>
      </c>
      <c r="Y51" s="153"/>
      <c r="Z51" s="150">
        <f>Z50/$AA$50</f>
        <v>2.579749336876545E-2</v>
      </c>
      <c r="AA51" s="150">
        <f>AA50/$AA$50</f>
        <v>1</v>
      </c>
    </row>
    <row r="52" spans="1:27" ht="31.5" customHeight="1" thickBot="1" x14ac:dyDescent="0.3">
      <c r="A52" s="64"/>
      <c r="B52" s="39"/>
      <c r="C52" s="3"/>
      <c r="D52" s="138"/>
      <c r="H52" s="81" t="s">
        <v>33</v>
      </c>
      <c r="I52" s="82"/>
      <c r="J52" s="83" t="s">
        <v>77</v>
      </c>
      <c r="K52" s="82"/>
      <c r="L52" s="84" t="s">
        <v>64</v>
      </c>
      <c r="M52" s="82"/>
      <c r="N52" s="85" t="s">
        <v>65</v>
      </c>
      <c r="O52" s="82"/>
      <c r="P52" s="86" t="s">
        <v>67</v>
      </c>
      <c r="Q52" s="82"/>
      <c r="R52" s="87" t="s">
        <v>68</v>
      </c>
      <c r="S52" s="82"/>
      <c r="T52" s="88" t="s">
        <v>69</v>
      </c>
      <c r="U52" s="82"/>
      <c r="V52" s="89" t="s">
        <v>174</v>
      </c>
      <c r="W52" s="82"/>
      <c r="X52" s="265" t="s">
        <v>70</v>
      </c>
      <c r="Y52" s="82"/>
      <c r="Z52" s="91" t="s">
        <v>27</v>
      </c>
    </row>
    <row r="54" spans="1:27" x14ac:dyDescent="0.25">
      <c r="N54" s="60" t="s">
        <v>260</v>
      </c>
    </row>
    <row r="55" spans="1:27" ht="15" customHeight="1" x14ac:dyDescent="0.25">
      <c r="B55" s="117"/>
    </row>
    <row r="56" spans="1:27" ht="15" customHeight="1" thickBot="1" x14ac:dyDescent="0.3">
      <c r="D56" s="154" t="s">
        <v>133</v>
      </c>
      <c r="H56" s="5" t="s">
        <v>150</v>
      </c>
      <c r="J56" s="176" t="s">
        <v>33</v>
      </c>
      <c r="K56" s="155"/>
      <c r="L56" s="177" t="s">
        <v>77</v>
      </c>
    </row>
    <row r="57" spans="1:27" ht="15" customHeight="1" thickTop="1" thickBot="1" x14ac:dyDescent="0.3">
      <c r="A57" s="189" t="s">
        <v>134</v>
      </c>
      <c r="B57" s="190">
        <f>1295938540</f>
        <v>1295938540</v>
      </c>
      <c r="C57" s="191"/>
      <c r="D57" s="192">
        <v>1</v>
      </c>
      <c r="F57" s="4"/>
      <c r="J57" s="178">
        <f>B7+B12</f>
        <v>0</v>
      </c>
      <c r="K57" s="156"/>
      <c r="L57" s="178">
        <f>D42+D37+D32+D27+D22+D17+D12+D7+B22+B27</f>
        <v>0</v>
      </c>
    </row>
    <row r="58" spans="1:27" ht="15" customHeight="1" thickTop="1" thickBot="1" x14ac:dyDescent="0.3">
      <c r="A58" s="193"/>
      <c r="B58" s="39"/>
      <c r="C58" s="187"/>
      <c r="D58" s="188"/>
      <c r="E58" s="36"/>
      <c r="J58" s="238" t="s">
        <v>67</v>
      </c>
      <c r="K58" s="156"/>
      <c r="L58" s="179" t="s">
        <v>69</v>
      </c>
      <c r="U58" s="60" t="s">
        <v>17</v>
      </c>
      <c r="V58" s="159">
        <f>H51</f>
        <v>0.30788756634921782</v>
      </c>
      <c r="W58" s="60"/>
    </row>
    <row r="59" spans="1:27" ht="27" customHeight="1" x14ac:dyDescent="0.25">
      <c r="A59" s="273" t="s">
        <v>160</v>
      </c>
      <c r="B59" s="274">
        <f>H50+J50+L50+N50+P50+R50+T50+V50+X50+Z50</f>
        <v>2421225100</v>
      </c>
      <c r="C59" s="187"/>
      <c r="D59" s="188"/>
      <c r="E59" s="36"/>
      <c r="J59" s="157">
        <f>B37+B32</f>
        <v>0</v>
      </c>
      <c r="K59" s="149"/>
      <c r="L59" s="157">
        <f>B17</f>
        <v>0</v>
      </c>
      <c r="U59" s="60" t="s">
        <v>19</v>
      </c>
      <c r="V59" s="159">
        <f>J51</f>
        <v>0.11800120449213469</v>
      </c>
      <c r="W59" s="60"/>
    </row>
    <row r="60" spans="1:27" ht="42" customHeight="1" thickBot="1" x14ac:dyDescent="0.3">
      <c r="A60" s="241" t="s">
        <v>170</v>
      </c>
      <c r="B60" s="251">
        <f>B57/0.65</f>
        <v>1993751600</v>
      </c>
      <c r="C60" s="187"/>
      <c r="D60" s="188">
        <v>0.35</v>
      </c>
      <c r="E60" s="36"/>
      <c r="F60" s="4">
        <f>B60*0.05</f>
        <v>99687580</v>
      </c>
      <c r="U60" s="60" t="s">
        <v>21</v>
      </c>
      <c r="V60" s="159">
        <f>L51</f>
        <v>4.1301405639649117E-4</v>
      </c>
      <c r="W60" s="60"/>
    </row>
    <row r="61" spans="1:27" ht="67.5" customHeight="1" thickBot="1" x14ac:dyDescent="0.3">
      <c r="A61" s="253" t="s">
        <v>236</v>
      </c>
      <c r="B61" s="254">
        <f>B60+H67</f>
        <v>2421225100</v>
      </c>
      <c r="C61" s="170"/>
      <c r="D61" s="194">
        <f>1-(B57+D68)/B61</f>
        <v>0.35</v>
      </c>
      <c r="F61" s="4">
        <f>B60-F60</f>
        <v>1894064020</v>
      </c>
      <c r="K61" s="60"/>
      <c r="U61" s="259" t="s">
        <v>22</v>
      </c>
      <c r="V61" s="261">
        <f>N51</f>
        <v>4.5979679047602799E-2</v>
      </c>
      <c r="W61" s="60"/>
    </row>
    <row r="62" spans="1:27" ht="19.5" customHeight="1" x14ac:dyDescent="0.25">
      <c r="A62" s="239" t="s">
        <v>194</v>
      </c>
      <c r="B62" s="252">
        <f>'SP var opt bez IP'!B58-'35% SR + 6,5 I.P'!B61</f>
        <v>1471405864.5356212</v>
      </c>
      <c r="K62" s="60"/>
      <c r="U62" s="259" t="s">
        <v>23</v>
      </c>
      <c r="V62" s="261">
        <f>P51</f>
        <v>0.19225197401100791</v>
      </c>
      <c r="W62" s="60"/>
      <c r="X62" s="224">
        <f>V61+V62+V63</f>
        <v>0.32002504228128148</v>
      </c>
    </row>
    <row r="63" spans="1:27" ht="15" customHeight="1" x14ac:dyDescent="0.25">
      <c r="K63" s="64" t="s">
        <v>17</v>
      </c>
      <c r="L63" s="134">
        <f>J57/B50</f>
        <v>0</v>
      </c>
      <c r="U63" s="259" t="s">
        <v>24</v>
      </c>
      <c r="V63" s="261">
        <f>R51</f>
        <v>8.1793389222670793E-2</v>
      </c>
      <c r="W63" s="60"/>
      <c r="X63" s="199"/>
    </row>
    <row r="64" spans="1:27" ht="15" customHeight="1" x14ac:dyDescent="0.25">
      <c r="A64" s="141" t="s">
        <v>135</v>
      </c>
      <c r="B64" s="143">
        <v>4274735000</v>
      </c>
      <c r="K64" s="132" t="s">
        <v>19</v>
      </c>
      <c r="L64" s="134">
        <f>L57/B50</f>
        <v>0</v>
      </c>
      <c r="U64" s="60" t="s">
        <v>18</v>
      </c>
      <c r="V64" s="159">
        <f>T51</f>
        <v>4.0742899439308956E-2</v>
      </c>
      <c r="W64" s="60"/>
    </row>
    <row r="65" spans="1:30" ht="15" customHeight="1" x14ac:dyDescent="0.25">
      <c r="A65" s="141" t="s">
        <v>235</v>
      </c>
      <c r="B65" s="143">
        <f>F50-F12-F17-F7</f>
        <v>53200000</v>
      </c>
      <c r="K65" s="64" t="s">
        <v>23</v>
      </c>
      <c r="L65" s="134">
        <f>J59/B50</f>
        <v>0</v>
      </c>
      <c r="U65" s="60" t="s">
        <v>25</v>
      </c>
      <c r="V65" s="159">
        <f>V51</f>
        <v>4.1172371788149725E-2</v>
      </c>
      <c r="W65" s="60"/>
    </row>
    <row r="66" spans="1:30" ht="15" customHeight="1" x14ac:dyDescent="0.25">
      <c r="H66" s="117">
        <f>D67/0.65</f>
        <v>98647730.769230768</v>
      </c>
      <c r="K66" s="60" t="s">
        <v>18</v>
      </c>
      <c r="L66" s="242">
        <f>L59/B50</f>
        <v>0</v>
      </c>
      <c r="U66" s="60" t="s">
        <v>26</v>
      </c>
      <c r="V66" s="159">
        <f>X51</f>
        <v>0.1459604082247454</v>
      </c>
    </row>
    <row r="67" spans="1:30" ht="15" customHeight="1" thickBot="1" x14ac:dyDescent="0.3">
      <c r="A67" s="210" t="s">
        <v>151</v>
      </c>
      <c r="B67" s="211">
        <f>B64*0.985</f>
        <v>4210613975</v>
      </c>
      <c r="C67" s="219"/>
      <c r="D67" s="220">
        <f>B64-B67</f>
        <v>64121025</v>
      </c>
      <c r="E67" s="219"/>
      <c r="F67" s="221" t="s">
        <v>153</v>
      </c>
      <c r="H67" s="257">
        <f>D68/0.65</f>
        <v>427473500</v>
      </c>
      <c r="U67" s="60" t="s">
        <v>121</v>
      </c>
      <c r="V67" s="159">
        <f>Z51</f>
        <v>2.579749336876545E-2</v>
      </c>
    </row>
    <row r="68" spans="1:30" ht="15" customHeight="1" thickBot="1" x14ac:dyDescent="0.3">
      <c r="A68" s="214" t="s">
        <v>152</v>
      </c>
      <c r="B68" s="215">
        <f>B64*0.935</f>
        <v>3996877225</v>
      </c>
      <c r="C68" s="216"/>
      <c r="D68" s="217">
        <f>B64-B68</f>
        <v>277857775</v>
      </c>
      <c r="E68" s="216"/>
      <c r="F68" s="218" t="s">
        <v>153</v>
      </c>
      <c r="H68" s="4"/>
      <c r="K68" s="132"/>
      <c r="L68" s="134"/>
    </row>
    <row r="69" spans="1:30" ht="15" customHeight="1" x14ac:dyDescent="0.25">
      <c r="A69" s="61"/>
      <c r="B69" s="61"/>
      <c r="C69" s="3"/>
      <c r="D69" s="61"/>
      <c r="E69" s="3"/>
      <c r="F69" s="61"/>
    </row>
    <row r="70" spans="1:30" ht="24.75" customHeight="1" x14ac:dyDescent="0.25">
      <c r="A70" s="61"/>
      <c r="B70" s="195"/>
      <c r="C70" s="33"/>
      <c r="D70" s="61"/>
      <c r="E70" s="3"/>
      <c r="F70" s="61"/>
      <c r="U70" s="60"/>
    </row>
    <row r="71" spans="1:30" ht="24.75" customHeight="1" x14ac:dyDescent="0.25">
      <c r="A71" s="61"/>
      <c r="B71" s="117"/>
    </row>
    <row r="72" spans="1:30" ht="24.95" customHeight="1" x14ac:dyDescent="0.25"/>
    <row r="73" spans="1:30" ht="24.95" customHeight="1" x14ac:dyDescent="0.25"/>
    <row r="74" spans="1:30" ht="24.95" customHeight="1" x14ac:dyDescent="0.25"/>
    <row r="80" spans="1:30" x14ac:dyDescent="0.25">
      <c r="AD80" s="116"/>
    </row>
  </sheetData>
  <mergeCells count="10">
    <mergeCell ref="A25:A28"/>
    <mergeCell ref="A30:A33"/>
    <mergeCell ref="A35:A38"/>
    <mergeCell ref="B50:D50"/>
    <mergeCell ref="H2:Y2"/>
    <mergeCell ref="B3:D3"/>
    <mergeCell ref="A5:A8"/>
    <mergeCell ref="A10:A13"/>
    <mergeCell ref="A15:A18"/>
    <mergeCell ref="A20:A23"/>
  </mergeCells>
  <dataValidations count="2">
    <dataValidation type="list" allowBlank="1" showInputMessage="1" showErrorMessage="1" sqref="I7">
      <formula1>#REF!</formula1>
    </dataValidation>
    <dataValidation type="list" allowBlank="1" showInputMessage="1" showErrorMessage="1" sqref="C7">
      <formula1>#REF!</formula1>
    </dataValidation>
  </dataValidations>
  <pageMargins left="0.7" right="0.7" top="0.78740157499999996" bottom="0.78740157499999996" header="0.3" footer="0.3"/>
  <pageSetup paperSize="8" scale="4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#REF!</xm:f>
          </x14:formula1>
          <xm:sqref>T8</xm:sqref>
        </x14:dataValidation>
        <x14:dataValidation type="list" allowBlank="1" showInputMessage="1" showErrorMessage="1">
          <x14:formula1>
            <xm:f>#REF!</xm:f>
          </x14:formula1>
          <xm:sqref>B17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H7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P13</xm:sqref>
        </x14:dataValidation>
        <x14:dataValidation type="list" allowBlank="1" showInputMessage="1" showErrorMessage="1">
          <x14:formula1>
            <xm:f>#REF!</xm:f>
          </x14:formula1>
          <xm:sqref>P8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R8</xm:sqref>
        </x14:dataValidation>
        <x14:dataValidation type="list" allowBlank="1" showInputMessage="1" showErrorMessage="1">
          <x14:formula1>
            <xm:f>#REF!</xm:f>
          </x14:formula1>
          <xm:sqref>R12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B38</xm:sqref>
        </x14:dataValidation>
        <x14:dataValidation type="list" allowBlank="1" showInputMessage="1" showErrorMessage="1">
          <x14:formula1>
            <xm:f>#REF!</xm:f>
          </x14:formula1>
          <xm:sqref>X23</xm:sqref>
        </x14:dataValidation>
        <x14:dataValidation type="list" allowBlank="1" showInputMessage="1" showErrorMessage="1">
          <x14:formula1>
            <xm:f>#REF!</xm:f>
          </x14:formula1>
          <xm:sqref>X22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N18</xm:sqref>
        </x14:dataValidation>
        <x14:dataValidation type="list" allowBlank="1" showInputMessage="1" showErrorMessage="1">
          <x14:formula1>
            <xm:f>#REF!</xm:f>
          </x14:formula1>
          <xm:sqref>N13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N23</xm:sqref>
        </x14:dataValidation>
        <x14:dataValidation type="list" allowBlank="1" showInputMessage="1" showErrorMessage="1">
          <x14:formula1>
            <xm:f>#REF!</xm:f>
          </x14:formula1>
          <xm:sqref>N22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R23 L14</xm:sqref>
        </x14:dataValidation>
        <x14:dataValidation type="list" allowBlank="1" showInputMessage="1" showErrorMessage="1">
          <x14:formula1>
            <xm:f>#REF!</xm:f>
          </x14:formula1>
          <xm:sqref>R22 L13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R33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X13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X8</xm:sqref>
        </x14:dataValidation>
        <x14:dataValidation type="list" allowBlank="1" showInputMessage="1" showErrorMessage="1">
          <x14:formula1>
            <xm:f>#REF!</xm:f>
          </x14:formula1>
          <xm:sqref>D42</xm:sqref>
        </x14:dataValidation>
        <x14:dataValidation type="list" allowBlank="1" showInputMessage="1" showErrorMessage="1">
          <x14:formula1>
            <xm:f>#REF!</xm:f>
          </x14:formula1>
          <xm:sqref>D37</xm:sqref>
        </x14:dataValidation>
        <x14:dataValidation type="list" allowBlank="1" showInputMessage="1" showErrorMessage="1">
          <x14:formula1>
            <xm:f>#REF!</xm:f>
          </x14:formula1>
          <xm:sqref>D32</xm:sqref>
        </x14:dataValidation>
        <x14:dataValidation type="list" allowBlank="1" showInputMessage="1" showErrorMessage="1">
          <x14:formula1>
            <xm:f>#REF!</xm:f>
          </x14:formula1>
          <xm:sqref>D27</xm:sqref>
        </x14:dataValidation>
        <x14:dataValidation type="list" allowBlank="1" showInputMessage="1" showErrorMessage="1">
          <x14:formula1>
            <xm:f>#REF!</xm:f>
          </x14:formula1>
          <xm:sqref>D22</xm:sqref>
        </x14:dataValidation>
        <x14:dataValidation type="list" allowBlank="1" showInputMessage="1" showErrorMessage="1">
          <x14:formula1>
            <xm:f>#REF!</xm:f>
          </x14:formula1>
          <xm:sqref>D17</xm:sqref>
        </x14:dataValidation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D7</xm:sqref>
        </x14:dataValidation>
        <x14:dataValidation type="list" allowBlank="1" showInputMessage="1" showErrorMessage="1">
          <x14:formula1>
            <xm:f>#REF!</xm:f>
          </x14:formula1>
          <xm:sqref>B32</xm:sqref>
        </x14:dataValidation>
        <x14:dataValidation type="list" allowBlank="1" showInputMessage="1" showErrorMessage="1">
          <x14:formula1>
            <xm:f>#REF!</xm:f>
          </x14:formula1>
          <xm:sqref>B27</xm:sqref>
        </x14:dataValidation>
        <x14:dataValidation type="list" allowBlank="1" showInputMessage="1" showErrorMessage="1">
          <x14:formula1>
            <xm:f>#REF!</xm:f>
          </x14:formula1>
          <xm:sqref>B22</xm:sqref>
        </x14:dataValidation>
        <x14:dataValidation type="list" allowBlank="1" showInputMessage="1" showErrorMessage="1">
          <x14:formula1>
            <xm:f>#REF!</xm:f>
          </x14:formula1>
          <xm:sqref>B12</xm:sqref>
        </x14:dataValidation>
        <x14:dataValidation type="list" allowBlank="1" showInputMessage="1" showErrorMessage="1">
          <x14:formula1>
            <xm:f>#REF!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80"/>
  <sheetViews>
    <sheetView topLeftCell="A16" zoomScale="60" zoomScaleNormal="60" workbookViewId="0">
      <selection activeCell="F20" sqref="F20:F38"/>
    </sheetView>
  </sheetViews>
  <sheetFormatPr defaultColWidth="9.140625" defaultRowHeight="15" x14ac:dyDescent="0.25"/>
  <cols>
    <col min="1" max="1" width="25.85546875" style="60" customWidth="1"/>
    <col min="2" max="2" width="20.7109375" style="60" customWidth="1"/>
    <col min="3" max="3" width="1.7109375" style="2" customWidth="1"/>
    <col min="4" max="4" width="20.7109375" style="60" customWidth="1"/>
    <col min="5" max="5" width="1.7109375" style="2" customWidth="1"/>
    <col min="6" max="6" width="20.7109375" style="60" customWidth="1"/>
    <col min="7" max="7" width="7.28515625" style="60" customWidth="1"/>
    <col min="8" max="8" width="20.7109375" style="60" customWidth="1"/>
    <col min="9" max="9" width="1.7109375" style="3" customWidth="1"/>
    <col min="10" max="10" width="20.7109375" style="60" customWidth="1"/>
    <col min="11" max="11" width="1.7109375" style="2" customWidth="1"/>
    <col min="12" max="12" width="20.7109375" style="60" customWidth="1"/>
    <col min="13" max="13" width="1.7109375" style="2" customWidth="1"/>
    <col min="14" max="14" width="20.7109375" style="60" customWidth="1"/>
    <col min="15" max="15" width="1.7109375" style="2" customWidth="1"/>
    <col min="16" max="16" width="20.7109375" style="60" customWidth="1"/>
    <col min="17" max="17" width="1.7109375" style="2" customWidth="1"/>
    <col min="18" max="18" width="20.7109375" style="60" customWidth="1"/>
    <col min="19" max="19" width="1.7109375" style="2" customWidth="1"/>
    <col min="20" max="20" width="20.7109375" style="60" customWidth="1"/>
    <col min="21" max="21" width="1.7109375" style="2" customWidth="1"/>
    <col min="22" max="22" width="20.7109375" style="60" customWidth="1"/>
    <col min="23" max="23" width="1.7109375" style="3" customWidth="1"/>
    <col min="24" max="24" width="20.7109375" style="60" customWidth="1"/>
    <col min="25" max="25" width="1.7109375" style="60" customWidth="1"/>
    <col min="26" max="26" width="20.7109375" style="60" customWidth="1"/>
    <col min="27" max="27" width="21.28515625" style="60" customWidth="1"/>
    <col min="28" max="28" width="9.140625" style="60"/>
    <col min="29" max="29" width="11.140625" style="60" bestFit="1" customWidth="1"/>
    <col min="30" max="16384" width="9.140625" style="60"/>
  </cols>
  <sheetData>
    <row r="1" spans="1:26" ht="19.5" thickBot="1" x14ac:dyDescent="0.35">
      <c r="B1" s="272" t="s">
        <v>202</v>
      </c>
      <c r="Y1" s="2"/>
    </row>
    <row r="2" spans="1:26" ht="15.75" thickBot="1" x14ac:dyDescent="0.3">
      <c r="C2" s="15"/>
      <c r="D2" s="6"/>
      <c r="E2" s="15"/>
      <c r="F2" s="6"/>
      <c r="G2" s="6"/>
      <c r="H2" s="324" t="s">
        <v>29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62"/>
    </row>
    <row r="3" spans="1:26" ht="48" thickBot="1" x14ac:dyDescent="0.3">
      <c r="B3" s="314" t="s">
        <v>31</v>
      </c>
      <c r="C3" s="315"/>
      <c r="D3" s="316"/>
      <c r="E3" s="34"/>
      <c r="F3" s="51" t="s">
        <v>32</v>
      </c>
      <c r="G3" s="11"/>
      <c r="H3" s="81" t="s">
        <v>33</v>
      </c>
      <c r="I3" s="82"/>
      <c r="J3" s="83" t="s">
        <v>77</v>
      </c>
      <c r="K3" s="82"/>
      <c r="L3" s="84" t="s">
        <v>64</v>
      </c>
      <c r="M3" s="82"/>
      <c r="N3" s="85" t="s">
        <v>65</v>
      </c>
      <c r="O3" s="82"/>
      <c r="P3" s="86" t="s">
        <v>67</v>
      </c>
      <c r="Q3" s="82"/>
      <c r="R3" s="87" t="s">
        <v>68</v>
      </c>
      <c r="S3" s="82"/>
      <c r="T3" s="232" t="s">
        <v>69</v>
      </c>
      <c r="U3" s="82"/>
      <c r="V3" s="233" t="s">
        <v>174</v>
      </c>
      <c r="W3" s="82"/>
      <c r="X3" s="265" t="s">
        <v>70</v>
      </c>
      <c r="Y3" s="234"/>
      <c r="Z3" s="226" t="s">
        <v>27</v>
      </c>
    </row>
    <row r="4" spans="1:26" ht="16.5" thickBot="1" x14ac:dyDescent="0.3">
      <c r="B4" s="5"/>
      <c r="C4" s="8"/>
      <c r="D4" s="19"/>
      <c r="E4" s="34"/>
      <c r="F4" s="19"/>
      <c r="G4" s="11"/>
      <c r="H4" s="19"/>
      <c r="I4" s="33"/>
      <c r="J4" s="19"/>
      <c r="K4" s="34"/>
      <c r="L4" s="19"/>
      <c r="M4" s="34"/>
      <c r="N4" s="19"/>
      <c r="O4" s="34"/>
      <c r="P4" s="19"/>
      <c r="Q4" s="34"/>
      <c r="R4" s="19"/>
      <c r="S4" s="34"/>
      <c r="T4" s="19"/>
      <c r="U4" s="34"/>
      <c r="V4" s="19"/>
      <c r="W4" s="33"/>
      <c r="X4" s="19"/>
      <c r="Z4" s="19"/>
    </row>
    <row r="5" spans="1:26" ht="18" customHeight="1" x14ac:dyDescent="0.25">
      <c r="A5" s="313">
        <v>1</v>
      </c>
      <c r="B5" s="133" t="s">
        <v>176</v>
      </c>
      <c r="C5" s="33"/>
      <c r="D5" s="139" t="s">
        <v>175</v>
      </c>
      <c r="E5" s="20"/>
      <c r="F5" s="55" t="s">
        <v>137</v>
      </c>
      <c r="G5" s="31"/>
      <c r="H5" s="67" t="s">
        <v>103</v>
      </c>
      <c r="I5" s="20"/>
      <c r="J5" s="44" t="s">
        <v>97</v>
      </c>
      <c r="K5" s="33"/>
      <c r="L5" s="55" t="s">
        <v>80</v>
      </c>
      <c r="M5" s="20"/>
      <c r="N5" s="16" t="s">
        <v>89</v>
      </c>
      <c r="O5" s="33"/>
      <c r="P5" s="80" t="s">
        <v>155</v>
      </c>
      <c r="Q5" s="42"/>
      <c r="R5" s="282" t="s">
        <v>238</v>
      </c>
      <c r="S5" s="33"/>
      <c r="T5" s="96" t="s">
        <v>163</v>
      </c>
      <c r="U5" s="33"/>
      <c r="V5" s="120" t="s">
        <v>132</v>
      </c>
      <c r="W5" s="20"/>
      <c r="X5" s="266" t="s">
        <v>245</v>
      </c>
      <c r="Y5" s="10"/>
      <c r="Z5" s="104" t="s">
        <v>128</v>
      </c>
    </row>
    <row r="6" spans="1:26" ht="47.25" x14ac:dyDescent="0.25">
      <c r="A6" s="313"/>
      <c r="B6" s="66" t="s">
        <v>28</v>
      </c>
      <c r="C6" s="33"/>
      <c r="D6" s="45" t="s">
        <v>34</v>
      </c>
      <c r="E6" s="20"/>
      <c r="F6" s="56" t="s">
        <v>43</v>
      </c>
      <c r="G6" s="31"/>
      <c r="H6" s="73" t="s">
        <v>35</v>
      </c>
      <c r="I6" s="31"/>
      <c r="J6" s="45" t="s">
        <v>3</v>
      </c>
      <c r="K6" s="33"/>
      <c r="L6" s="56" t="s">
        <v>51</v>
      </c>
      <c r="M6" s="20"/>
      <c r="N6" s="13" t="s">
        <v>52</v>
      </c>
      <c r="O6" s="33"/>
      <c r="P6" s="77" t="s">
        <v>8</v>
      </c>
      <c r="Q6" s="33"/>
      <c r="R6" s="283" t="s">
        <v>9</v>
      </c>
      <c r="S6" s="33"/>
      <c r="T6" s="97" t="s">
        <v>61</v>
      </c>
      <c r="U6" s="33"/>
      <c r="V6" s="118" t="s">
        <v>12</v>
      </c>
      <c r="W6" s="20"/>
      <c r="X6" s="267" t="s">
        <v>13</v>
      </c>
      <c r="Y6" s="10"/>
      <c r="Z6" s="119" t="s">
        <v>14</v>
      </c>
    </row>
    <row r="7" spans="1:26" ht="24.95" customHeight="1" x14ac:dyDescent="0.25">
      <c r="A7" s="313"/>
      <c r="B7" s="76"/>
      <c r="C7" s="35"/>
      <c r="D7" s="76"/>
      <c r="E7" s="22"/>
      <c r="F7" s="50">
        <v>60000000</v>
      </c>
      <c r="G7" s="31"/>
      <c r="H7" s="76">
        <v>740653064</v>
      </c>
      <c r="I7" s="35"/>
      <c r="J7" s="46">
        <v>200000000</v>
      </c>
      <c r="K7" s="38"/>
      <c r="L7" s="131">
        <v>1000000</v>
      </c>
      <c r="M7" s="22"/>
      <c r="N7" s="47">
        <v>80000000</v>
      </c>
      <c r="O7" s="21"/>
      <c r="P7" s="78">
        <v>377525457</v>
      </c>
      <c r="Q7" s="22"/>
      <c r="R7" s="284">
        <v>35245124</v>
      </c>
      <c r="S7" s="22"/>
      <c r="T7" s="99">
        <v>98647730.769230768</v>
      </c>
      <c r="U7" s="22"/>
      <c r="V7" s="166">
        <v>117812594.54545453</v>
      </c>
      <c r="W7" s="22"/>
      <c r="X7" s="268">
        <v>88182326</v>
      </c>
      <c r="Y7" s="10"/>
      <c r="Z7" s="103">
        <v>10000000</v>
      </c>
    </row>
    <row r="8" spans="1:26" ht="21.95" customHeight="1" thickBot="1" x14ac:dyDescent="0.3">
      <c r="A8" s="313"/>
      <c r="B8" s="65" t="s">
        <v>157</v>
      </c>
      <c r="C8" s="23"/>
      <c r="D8" s="65" t="s">
        <v>139</v>
      </c>
      <c r="E8" s="23"/>
      <c r="F8" s="17"/>
      <c r="G8" s="31"/>
      <c r="H8" s="74" t="s">
        <v>98</v>
      </c>
      <c r="I8" s="32"/>
      <c r="J8" s="225">
        <v>3094.2508818615015</v>
      </c>
      <c r="K8" s="30"/>
      <c r="L8" s="57" t="s">
        <v>81</v>
      </c>
      <c r="M8" s="23"/>
      <c r="N8" s="52" t="s">
        <v>82</v>
      </c>
      <c r="O8" s="23"/>
      <c r="P8" s="79" t="s">
        <v>262</v>
      </c>
      <c r="Q8" s="23"/>
      <c r="R8" s="285" t="s">
        <v>110</v>
      </c>
      <c r="S8" s="23"/>
      <c r="T8" s="161">
        <v>1264.7144970414201</v>
      </c>
      <c r="U8" s="23"/>
      <c r="V8" s="102" t="s">
        <v>183</v>
      </c>
      <c r="W8" s="23"/>
      <c r="X8" s="269" t="s">
        <v>115</v>
      </c>
      <c r="Y8" s="10"/>
      <c r="Z8" s="105"/>
    </row>
    <row r="9" spans="1:26" ht="8.1" customHeight="1" thickBot="1" x14ac:dyDescent="0.3">
      <c r="A9" s="160"/>
      <c r="B9" s="23"/>
      <c r="C9" s="23"/>
      <c r="D9" s="23"/>
      <c r="E9" s="23"/>
      <c r="F9" s="30"/>
      <c r="G9" s="23"/>
      <c r="H9" s="32"/>
      <c r="I9" s="32"/>
      <c r="J9" s="30"/>
      <c r="K9" s="30"/>
      <c r="L9" s="23"/>
      <c r="M9" s="23"/>
      <c r="N9" s="10"/>
      <c r="O9" s="23"/>
      <c r="P9" s="23"/>
      <c r="Q9" s="23"/>
      <c r="R9" s="286"/>
      <c r="S9" s="23"/>
      <c r="T9" s="23"/>
      <c r="U9" s="23"/>
      <c r="V9" s="23"/>
      <c r="W9" s="23"/>
      <c r="X9" s="30"/>
      <c r="Y9" s="10"/>
      <c r="Z9" s="33"/>
    </row>
    <row r="10" spans="1:26" ht="18" customHeight="1" x14ac:dyDescent="0.25">
      <c r="A10" s="313">
        <f>A5+1</f>
        <v>2</v>
      </c>
      <c r="B10" s="133" t="s">
        <v>177</v>
      </c>
      <c r="C10" s="23"/>
      <c r="D10" s="139" t="s">
        <v>175</v>
      </c>
      <c r="E10" s="23"/>
      <c r="F10" s="54" t="s">
        <v>137</v>
      </c>
      <c r="G10" s="31"/>
      <c r="H10" s="67" t="s">
        <v>103</v>
      </c>
      <c r="I10" s="32"/>
      <c r="J10" s="44" t="s">
        <v>76</v>
      </c>
      <c r="K10" s="30"/>
      <c r="L10" s="23"/>
      <c r="M10" s="23"/>
      <c r="N10" s="16" t="s">
        <v>104</v>
      </c>
      <c r="O10" s="23"/>
      <c r="P10" s="297" t="s">
        <v>241</v>
      </c>
      <c r="Q10" s="23"/>
      <c r="R10" s="282" t="s">
        <v>242</v>
      </c>
      <c r="S10" s="23"/>
      <c r="T10" s="173" t="s">
        <v>161</v>
      </c>
      <c r="U10" s="23"/>
      <c r="V10" s="28" t="s">
        <v>131</v>
      </c>
      <c r="W10" s="23"/>
      <c r="X10" s="266" t="s">
        <v>246</v>
      </c>
      <c r="Y10" s="10"/>
      <c r="Z10" s="104" t="s">
        <v>128</v>
      </c>
    </row>
    <row r="11" spans="1:26" ht="47.45" customHeight="1" x14ac:dyDescent="0.25">
      <c r="A11" s="313"/>
      <c r="B11" s="73" t="s">
        <v>90</v>
      </c>
      <c r="C11" s="20"/>
      <c r="D11" s="45" t="s">
        <v>0</v>
      </c>
      <c r="E11" s="20"/>
      <c r="F11" s="45" t="s">
        <v>44</v>
      </c>
      <c r="G11" s="31"/>
      <c r="H11" s="66" t="s">
        <v>36</v>
      </c>
      <c r="I11" s="33"/>
      <c r="J11" s="45" t="s">
        <v>74</v>
      </c>
      <c r="K11" s="33"/>
      <c r="L11" s="20"/>
      <c r="M11" s="20"/>
      <c r="N11" s="13" t="s">
        <v>53</v>
      </c>
      <c r="O11" s="20"/>
      <c r="P11" s="227" t="s">
        <v>7</v>
      </c>
      <c r="Q11" s="33"/>
      <c r="R11" s="283" t="s">
        <v>11</v>
      </c>
      <c r="S11" s="20"/>
      <c r="T11" s="138"/>
      <c r="U11" s="20"/>
      <c r="V11" s="29" t="s">
        <v>62</v>
      </c>
      <c r="W11" s="20"/>
      <c r="X11" s="267" t="s">
        <v>63</v>
      </c>
      <c r="Y11" s="10"/>
      <c r="Z11" s="119" t="s">
        <v>15</v>
      </c>
    </row>
    <row r="12" spans="1:26" ht="21.95" customHeight="1" x14ac:dyDescent="0.25">
      <c r="A12" s="313"/>
      <c r="B12" s="76"/>
      <c r="C12" s="22"/>
      <c r="D12" s="76"/>
      <c r="E12" s="22"/>
      <c r="F12" s="47">
        <v>24770000</v>
      </c>
      <c r="G12" s="31"/>
      <c r="H12" s="76">
        <v>4812039.6226415094</v>
      </c>
      <c r="I12" s="22"/>
      <c r="J12" s="50">
        <v>96492691</v>
      </c>
      <c r="K12" s="39"/>
      <c r="L12" s="22"/>
      <c r="M12" s="22"/>
      <c r="N12" s="47">
        <v>12515338</v>
      </c>
      <c r="O12" s="21"/>
      <c r="P12" s="298">
        <v>13389283</v>
      </c>
      <c r="Q12" s="22"/>
      <c r="R12" s="284">
        <v>39987915</v>
      </c>
      <c r="S12" s="22"/>
      <c r="T12" s="22"/>
      <c r="U12" s="22"/>
      <c r="V12" s="125"/>
      <c r="W12" s="22"/>
      <c r="X12" s="268">
        <v>29433962</v>
      </c>
      <c r="Y12" s="10"/>
      <c r="Z12" s="103">
        <v>5000000</v>
      </c>
    </row>
    <row r="13" spans="1:26" ht="21.95" customHeight="1" thickBot="1" x14ac:dyDescent="0.3">
      <c r="A13" s="313"/>
      <c r="B13" s="65" t="s">
        <v>149</v>
      </c>
      <c r="C13" s="23"/>
      <c r="D13" s="65" t="s">
        <v>141</v>
      </c>
      <c r="E13" s="23"/>
      <c r="F13" s="112"/>
      <c r="G13" s="31"/>
      <c r="H13" s="75" t="s">
        <v>99</v>
      </c>
      <c r="I13" s="23"/>
      <c r="J13" s="225">
        <v>1215.1507530727383</v>
      </c>
      <c r="K13" s="30"/>
      <c r="L13" s="23"/>
      <c r="M13" s="23"/>
      <c r="N13" s="72" t="s">
        <v>207</v>
      </c>
      <c r="O13" s="23"/>
      <c r="P13" s="228" t="s">
        <v>109</v>
      </c>
      <c r="Q13" s="23"/>
      <c r="R13" s="285" t="s">
        <v>111</v>
      </c>
      <c r="S13" s="23"/>
      <c r="T13" s="23"/>
      <c r="U13" s="23"/>
      <c r="V13" s="25"/>
      <c r="W13" s="23"/>
      <c r="X13" s="269" t="s">
        <v>188</v>
      </c>
      <c r="Y13" s="10"/>
      <c r="Z13" s="106"/>
    </row>
    <row r="14" spans="1:26" s="2" customFormat="1" ht="8.1" customHeight="1" thickBot="1" x14ac:dyDescent="0.3">
      <c r="A14" s="37"/>
      <c r="B14" s="23"/>
      <c r="C14" s="23"/>
      <c r="D14" s="23"/>
      <c r="E14" s="23"/>
      <c r="F14" s="23"/>
      <c r="G14" s="23"/>
      <c r="H14" s="23"/>
      <c r="I14" s="23"/>
      <c r="J14" s="30"/>
      <c r="K14" s="30"/>
      <c r="L14" s="23"/>
      <c r="M14" s="23"/>
      <c r="N14" s="23"/>
      <c r="O14" s="23"/>
      <c r="P14" s="286"/>
      <c r="Q14" s="23"/>
      <c r="R14" s="286"/>
      <c r="S14" s="23"/>
      <c r="T14" s="23"/>
      <c r="U14" s="23"/>
      <c r="V14" s="23"/>
      <c r="W14" s="23"/>
      <c r="X14" s="33"/>
      <c r="Y14" s="162"/>
      <c r="Z14" s="30"/>
    </row>
    <row r="15" spans="1:26" ht="18" customHeight="1" x14ac:dyDescent="0.25">
      <c r="A15" s="313">
        <f>A10+1</f>
        <v>3</v>
      </c>
      <c r="B15" s="181" t="s">
        <v>175</v>
      </c>
      <c r="C15" s="23"/>
      <c r="D15" s="139" t="s">
        <v>175</v>
      </c>
      <c r="E15" s="23"/>
      <c r="F15" s="44" t="s">
        <v>137</v>
      </c>
      <c r="G15" s="31"/>
      <c r="H15" s="23"/>
      <c r="I15" s="23"/>
      <c r="J15" s="121" t="s">
        <v>76</v>
      </c>
      <c r="K15" s="30"/>
      <c r="L15" s="23"/>
      <c r="M15" s="23"/>
      <c r="N15" s="16" t="s">
        <v>105</v>
      </c>
      <c r="O15" s="23"/>
      <c r="P15" s="297" t="s">
        <v>240</v>
      </c>
      <c r="Q15" s="23"/>
      <c r="R15" s="282" t="s">
        <v>243</v>
      </c>
      <c r="S15" s="23"/>
      <c r="T15" s="23"/>
      <c r="U15" s="23"/>
      <c r="V15" s="23"/>
      <c r="W15" s="23"/>
      <c r="X15" s="266" t="s">
        <v>126</v>
      </c>
      <c r="Y15" s="10"/>
      <c r="Z15" s="104" t="s">
        <v>128</v>
      </c>
    </row>
    <row r="16" spans="1:26" ht="47.45" customHeight="1" x14ac:dyDescent="0.25">
      <c r="A16" s="313">
        <f>A10+1</f>
        <v>3</v>
      </c>
      <c r="B16" s="100" t="s">
        <v>58</v>
      </c>
      <c r="C16" s="33"/>
      <c r="D16" s="45" t="s">
        <v>37</v>
      </c>
      <c r="E16" s="20"/>
      <c r="F16" s="12" t="s">
        <v>45</v>
      </c>
      <c r="G16" s="31"/>
      <c r="H16" s="70"/>
      <c r="I16" s="20"/>
      <c r="J16" s="29" t="s">
        <v>66</v>
      </c>
      <c r="K16" s="20"/>
      <c r="L16" s="20"/>
      <c r="M16" s="20"/>
      <c r="N16" s="13" t="s">
        <v>173</v>
      </c>
      <c r="O16" s="20"/>
      <c r="P16" s="227" t="s">
        <v>55</v>
      </c>
      <c r="Q16" s="20"/>
      <c r="R16" s="283" t="s">
        <v>57</v>
      </c>
      <c r="S16" s="20"/>
      <c r="T16" s="20"/>
      <c r="U16" s="20"/>
      <c r="V16" s="20"/>
      <c r="W16" s="20"/>
      <c r="X16" s="267" t="s">
        <v>118</v>
      </c>
      <c r="Y16" s="10"/>
      <c r="Z16" s="119" t="s">
        <v>16</v>
      </c>
    </row>
    <row r="17" spans="1:26" ht="24.95" customHeight="1" x14ac:dyDescent="0.25">
      <c r="A17" s="313"/>
      <c r="B17" s="99"/>
      <c r="C17" s="22"/>
      <c r="D17" s="76"/>
      <c r="E17" s="22"/>
      <c r="F17" s="50">
        <v>21215280</v>
      </c>
      <c r="G17" s="31"/>
      <c r="H17" s="22"/>
      <c r="I17" s="22"/>
      <c r="J17" s="125"/>
      <c r="K17" s="39"/>
      <c r="L17" s="22"/>
      <c r="M17" s="22"/>
      <c r="N17" s="47">
        <v>3435429</v>
      </c>
      <c r="O17" s="21"/>
      <c r="P17" s="78">
        <v>20418406</v>
      </c>
      <c r="Q17" s="22"/>
      <c r="R17" s="284">
        <v>671384</v>
      </c>
      <c r="S17" s="22"/>
      <c r="T17" s="22"/>
      <c r="U17" s="22"/>
      <c r="V17" s="22"/>
      <c r="W17" s="22"/>
      <c r="X17" s="268">
        <v>84331305</v>
      </c>
      <c r="Y17" s="10"/>
      <c r="Z17" s="103">
        <v>10000000</v>
      </c>
    </row>
    <row r="18" spans="1:26" ht="21.95" customHeight="1" thickBot="1" x14ac:dyDescent="0.3">
      <c r="A18" s="313"/>
      <c r="B18" s="98" t="s">
        <v>158</v>
      </c>
      <c r="C18" s="22"/>
      <c r="D18" s="111" t="s">
        <v>140</v>
      </c>
      <c r="E18" s="22"/>
      <c r="F18" s="48"/>
      <c r="G18" s="31"/>
      <c r="H18" s="22"/>
      <c r="I18" s="22"/>
      <c r="J18" s="127"/>
      <c r="K18" s="39"/>
      <c r="L18" s="22"/>
      <c r="M18" s="22"/>
      <c r="N18" s="72" t="s">
        <v>209</v>
      </c>
      <c r="O18" s="21"/>
      <c r="P18" s="79" t="s">
        <v>107</v>
      </c>
      <c r="Q18" s="22"/>
      <c r="R18" s="285" t="s">
        <v>112</v>
      </c>
      <c r="S18" s="22"/>
      <c r="T18" s="22"/>
      <c r="U18" s="22"/>
      <c r="V18" s="22"/>
      <c r="W18" s="22"/>
      <c r="X18" s="269" t="s">
        <v>125</v>
      </c>
      <c r="Y18" s="10"/>
      <c r="Z18" s="108"/>
    </row>
    <row r="19" spans="1:26" ht="8.1" customHeight="1" thickBot="1" x14ac:dyDescent="0.3">
      <c r="A19" s="113"/>
      <c r="B19" s="22"/>
      <c r="C19" s="22"/>
      <c r="D19" s="22"/>
      <c r="E19" s="22"/>
      <c r="F19" s="39"/>
      <c r="G19" s="23"/>
      <c r="H19" s="22"/>
      <c r="I19" s="22"/>
      <c r="J19" s="39"/>
      <c r="K19" s="39"/>
      <c r="L19" s="22"/>
      <c r="M19" s="22"/>
      <c r="N19" s="23"/>
      <c r="O19" s="21"/>
      <c r="P19" s="22"/>
      <c r="Q19" s="22"/>
      <c r="R19" s="287"/>
      <c r="S19" s="22"/>
      <c r="T19" s="22"/>
      <c r="U19" s="22"/>
      <c r="V19" s="22"/>
      <c r="W19" s="22"/>
      <c r="X19" s="33"/>
      <c r="Y19" s="10"/>
      <c r="Z19" s="21"/>
    </row>
    <row r="20" spans="1:26" ht="18" customHeight="1" x14ac:dyDescent="0.25">
      <c r="A20" s="313">
        <f>A15+1</f>
        <v>4</v>
      </c>
      <c r="B20" s="139" t="s">
        <v>175</v>
      </c>
      <c r="C20" s="23"/>
      <c r="D20" s="139" t="s">
        <v>175</v>
      </c>
      <c r="E20" s="23"/>
      <c r="F20" s="55" t="s">
        <v>136</v>
      </c>
      <c r="G20" s="31"/>
      <c r="H20" s="23"/>
      <c r="I20" s="23"/>
      <c r="J20" s="121" t="s">
        <v>76</v>
      </c>
      <c r="K20" s="30"/>
      <c r="L20" s="23"/>
      <c r="M20" s="23"/>
      <c r="N20" s="16" t="s">
        <v>106</v>
      </c>
      <c r="O20" s="23"/>
      <c r="P20" s="121" t="s">
        <v>106</v>
      </c>
      <c r="Q20" s="23"/>
      <c r="R20" s="282" t="s">
        <v>243</v>
      </c>
      <c r="S20" s="23"/>
      <c r="T20" s="23"/>
      <c r="U20" s="23"/>
      <c r="V20" s="23"/>
      <c r="W20" s="23"/>
      <c r="X20" s="121" t="s">
        <v>126</v>
      </c>
      <c r="Y20" s="10"/>
      <c r="Z20" s="182">
        <v>6</v>
      </c>
    </row>
    <row r="21" spans="1:26" ht="47.45" customHeight="1" x14ac:dyDescent="0.25">
      <c r="A21" s="313">
        <f>A15+1</f>
        <v>4</v>
      </c>
      <c r="B21" s="45" t="s">
        <v>41</v>
      </c>
      <c r="C21" s="20"/>
      <c r="D21" s="45" t="s">
        <v>1</v>
      </c>
      <c r="E21" s="20"/>
      <c r="F21" s="58" t="s">
        <v>46</v>
      </c>
      <c r="G21" s="31"/>
      <c r="H21" s="20"/>
      <c r="I21" s="20"/>
      <c r="J21" s="29" t="s">
        <v>78</v>
      </c>
      <c r="K21" s="20"/>
      <c r="L21" s="20"/>
      <c r="M21" s="20"/>
      <c r="N21" s="13" t="s">
        <v>54</v>
      </c>
      <c r="O21" s="20"/>
      <c r="P21" s="24" t="s">
        <v>56</v>
      </c>
      <c r="Q21" s="20"/>
      <c r="R21" s="283" t="s">
        <v>10</v>
      </c>
      <c r="S21" s="20"/>
      <c r="T21" s="20"/>
      <c r="U21" s="20"/>
      <c r="V21" s="20"/>
      <c r="W21" s="20"/>
      <c r="X21" s="24" t="s">
        <v>117</v>
      </c>
      <c r="Y21" s="10"/>
      <c r="Z21" s="163" t="s">
        <v>71</v>
      </c>
    </row>
    <row r="22" spans="1:26" ht="24.95" customHeight="1" x14ac:dyDescent="0.25">
      <c r="A22" s="313"/>
      <c r="B22" s="76"/>
      <c r="C22" s="22"/>
      <c r="D22" s="76"/>
      <c r="E22" s="22"/>
      <c r="F22" s="131">
        <v>4800000</v>
      </c>
      <c r="G22" s="31"/>
      <c r="H22" s="22"/>
      <c r="I22" s="22"/>
      <c r="J22" s="125"/>
      <c r="K22" s="39"/>
      <c r="L22" s="22"/>
      <c r="M22" s="22"/>
      <c r="N22" s="47">
        <v>6263187</v>
      </c>
      <c r="O22" s="21"/>
      <c r="P22" s="125"/>
      <c r="Q22" s="22"/>
      <c r="R22" s="284">
        <v>106798642</v>
      </c>
      <c r="S22" s="22"/>
      <c r="T22" s="22"/>
      <c r="U22" s="22"/>
      <c r="V22" s="22"/>
      <c r="W22" s="22"/>
      <c r="X22" s="125">
        <v>0</v>
      </c>
      <c r="Y22" s="10"/>
      <c r="Z22" s="103">
        <v>38461538.461538464</v>
      </c>
    </row>
    <row r="23" spans="1:26" ht="21.95" customHeight="1" thickBot="1" x14ac:dyDescent="0.3">
      <c r="A23" s="313"/>
      <c r="B23" s="65" t="s">
        <v>147</v>
      </c>
      <c r="C23" s="23"/>
      <c r="D23" s="65" t="s">
        <v>142</v>
      </c>
      <c r="E23" s="23"/>
      <c r="F23" s="59"/>
      <c r="G23" s="31"/>
      <c r="H23" s="23"/>
      <c r="I23" s="23"/>
      <c r="J23" s="128"/>
      <c r="K23" s="40"/>
      <c r="L23" s="23"/>
      <c r="M23" s="23"/>
      <c r="N23" s="72" t="s">
        <v>210</v>
      </c>
      <c r="O23" s="23"/>
      <c r="P23" s="26"/>
      <c r="Q23" s="23"/>
      <c r="R23" s="285" t="s">
        <v>186</v>
      </c>
      <c r="S23" s="23"/>
      <c r="T23" s="23"/>
      <c r="U23" s="23"/>
      <c r="V23" s="23"/>
      <c r="W23" s="23"/>
      <c r="X23" s="26">
        <v>0</v>
      </c>
      <c r="Y23" s="10"/>
      <c r="Z23" s="164"/>
    </row>
    <row r="24" spans="1:26" s="2" customFormat="1" ht="8.1" customHeight="1" thickBot="1" x14ac:dyDescent="0.3">
      <c r="A24" s="37"/>
      <c r="B24" s="23"/>
      <c r="C24" s="23"/>
      <c r="D24" s="23"/>
      <c r="E24" s="23"/>
      <c r="F24" s="23"/>
      <c r="G24" s="23"/>
      <c r="H24" s="23"/>
      <c r="I24" s="23"/>
      <c r="J24" s="40"/>
      <c r="K24" s="40"/>
      <c r="L24" s="23"/>
      <c r="M24" s="23"/>
      <c r="N24" s="21"/>
      <c r="O24" s="23"/>
      <c r="P24" s="23"/>
      <c r="Q24" s="23"/>
      <c r="R24" s="286" t="s">
        <v>20</v>
      </c>
      <c r="S24" s="23"/>
      <c r="T24" s="23"/>
      <c r="U24" s="23"/>
      <c r="V24" s="23"/>
      <c r="W24" s="23"/>
      <c r="X24" s="33"/>
      <c r="Y24" s="162"/>
      <c r="Z24" s="165"/>
    </row>
    <row r="25" spans="1:26" ht="18" customHeight="1" x14ac:dyDescent="0.25">
      <c r="A25" s="313">
        <f>A20+1</f>
        <v>5</v>
      </c>
      <c r="B25" s="139" t="s">
        <v>175</v>
      </c>
      <c r="C25" s="23"/>
      <c r="D25" s="139" t="s">
        <v>175</v>
      </c>
      <c r="E25" s="23"/>
      <c r="F25" s="55" t="s">
        <v>136</v>
      </c>
      <c r="G25" s="31"/>
      <c r="H25" s="23"/>
      <c r="I25" s="23"/>
      <c r="J25" s="121" t="s">
        <v>86</v>
      </c>
      <c r="K25" s="40"/>
      <c r="L25" s="23"/>
      <c r="M25" s="23"/>
      <c r="N25" s="16" t="s">
        <v>101</v>
      </c>
      <c r="O25" s="23"/>
      <c r="P25" s="80" t="s">
        <v>106</v>
      </c>
      <c r="Q25" s="23"/>
      <c r="R25" s="282" t="s">
        <v>218</v>
      </c>
      <c r="S25" s="23"/>
      <c r="T25" s="23"/>
      <c r="U25" s="23"/>
      <c r="V25" s="23"/>
      <c r="W25" s="23"/>
      <c r="X25" s="266" t="s">
        <v>127</v>
      </c>
      <c r="Y25" s="10"/>
      <c r="Z25" s="183">
        <v>6</v>
      </c>
    </row>
    <row r="26" spans="1:26" ht="47.45" customHeight="1" x14ac:dyDescent="0.25">
      <c r="A26" s="313">
        <f>A20+1</f>
        <v>5</v>
      </c>
      <c r="B26" s="45" t="s">
        <v>42</v>
      </c>
      <c r="C26" s="20"/>
      <c r="D26" s="45" t="s">
        <v>38</v>
      </c>
      <c r="E26" s="20"/>
      <c r="F26" s="58" t="s">
        <v>47</v>
      </c>
      <c r="G26" s="31"/>
      <c r="H26" s="30"/>
      <c r="I26" s="30"/>
      <c r="J26" s="29" t="s">
        <v>50</v>
      </c>
      <c r="K26" s="20"/>
      <c r="L26" s="30"/>
      <c r="M26" s="30"/>
      <c r="N26" s="13" t="s">
        <v>5</v>
      </c>
      <c r="O26" s="20"/>
      <c r="P26" s="77" t="s">
        <v>185</v>
      </c>
      <c r="Q26" s="30"/>
      <c r="R26" s="283" t="s">
        <v>93</v>
      </c>
      <c r="S26" s="33"/>
      <c r="T26" s="30"/>
      <c r="U26" s="30"/>
      <c r="V26" s="30"/>
      <c r="W26" s="30"/>
      <c r="X26" s="267" t="s">
        <v>94</v>
      </c>
      <c r="Y26" s="10"/>
      <c r="Z26" s="119" t="s">
        <v>83</v>
      </c>
    </row>
    <row r="27" spans="1:26" ht="24.95" customHeight="1" x14ac:dyDescent="0.25">
      <c r="A27" s="313"/>
      <c r="B27" s="76"/>
      <c r="C27" s="22"/>
      <c r="D27" s="76"/>
      <c r="E27" s="22"/>
      <c r="F27" s="131">
        <v>45000000</v>
      </c>
      <c r="G27" s="31"/>
      <c r="H27" s="22"/>
      <c r="I27" s="22"/>
      <c r="J27" s="125"/>
      <c r="K27" s="39"/>
      <c r="L27" s="22"/>
      <c r="M27" s="22"/>
      <c r="N27" s="47">
        <v>1298358</v>
      </c>
      <c r="O27" s="22"/>
      <c r="P27" s="78">
        <v>54152159</v>
      </c>
      <c r="Q27" s="22"/>
      <c r="R27" s="94">
        <v>15337142</v>
      </c>
      <c r="S27" s="22"/>
      <c r="T27" s="22"/>
      <c r="U27" s="22"/>
      <c r="V27" s="22"/>
      <c r="W27" s="22"/>
      <c r="X27" s="268">
        <v>135641562</v>
      </c>
      <c r="Y27" s="10"/>
      <c r="Z27" s="103">
        <v>4000000</v>
      </c>
    </row>
    <row r="28" spans="1:26" ht="21.95" customHeight="1" thickBot="1" x14ac:dyDescent="0.3">
      <c r="A28" s="313"/>
      <c r="B28" s="65" t="s">
        <v>148</v>
      </c>
      <c r="C28" s="23"/>
      <c r="D28" s="65" t="s">
        <v>143</v>
      </c>
      <c r="E28" s="23"/>
      <c r="F28" s="59"/>
      <c r="G28" s="31"/>
      <c r="H28" s="23"/>
      <c r="I28" s="23"/>
      <c r="J28" s="128"/>
      <c r="K28" s="30"/>
      <c r="L28" s="23"/>
      <c r="M28" s="23"/>
      <c r="N28" s="71" t="s">
        <v>100</v>
      </c>
      <c r="O28" s="23"/>
      <c r="P28" s="79"/>
      <c r="Q28" s="23"/>
      <c r="R28" s="95" t="s">
        <v>114</v>
      </c>
      <c r="S28" s="23"/>
      <c r="T28" s="23"/>
      <c r="U28" s="23"/>
      <c r="V28" s="23"/>
      <c r="W28" s="23"/>
      <c r="X28" s="269" t="s">
        <v>123</v>
      </c>
      <c r="Y28" s="10"/>
      <c r="Z28" s="164"/>
    </row>
    <row r="29" spans="1:26" ht="8.1" customHeight="1" thickBot="1" x14ac:dyDescent="0.3">
      <c r="A29" s="37"/>
      <c r="B29" s="23"/>
      <c r="C29" s="23"/>
      <c r="D29" s="23"/>
      <c r="E29" s="23"/>
      <c r="F29" s="23"/>
      <c r="G29" s="23"/>
      <c r="H29" s="23"/>
      <c r="I29" s="23"/>
      <c r="J29" s="30"/>
      <c r="K29" s="30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3"/>
      <c r="Y29" s="10"/>
      <c r="Z29" s="165"/>
    </row>
    <row r="30" spans="1:26" ht="18" customHeight="1" x14ac:dyDescent="0.25">
      <c r="A30" s="320">
        <f>A25+1</f>
        <v>6</v>
      </c>
      <c r="B30" s="240" t="s">
        <v>192</v>
      </c>
      <c r="C30" s="23"/>
      <c r="D30" s="139" t="s">
        <v>175</v>
      </c>
      <c r="E30" s="23"/>
      <c r="F30" s="55" t="s">
        <v>136</v>
      </c>
      <c r="G30" s="31"/>
      <c r="H30" s="23"/>
      <c r="I30" s="23"/>
      <c r="J30" s="44" t="s">
        <v>84</v>
      </c>
      <c r="K30" s="30"/>
      <c r="L30" s="23"/>
      <c r="M30" s="23"/>
      <c r="N30" s="290" t="s">
        <v>244</v>
      </c>
      <c r="O30" s="23"/>
      <c r="P30" s="23"/>
      <c r="Q30" s="23"/>
      <c r="R30" s="121" t="s">
        <v>130</v>
      </c>
      <c r="S30" s="23"/>
      <c r="T30" s="23"/>
      <c r="U30" s="23"/>
      <c r="V30" s="23"/>
      <c r="W30" s="23"/>
      <c r="X30" s="266" t="s">
        <v>127</v>
      </c>
      <c r="Y30" s="10"/>
      <c r="Z30" s="165"/>
    </row>
    <row r="31" spans="1:26" ht="47.45" customHeight="1" x14ac:dyDescent="0.25">
      <c r="A31" s="320">
        <f>A25+1</f>
        <v>6</v>
      </c>
      <c r="B31" s="227" t="s">
        <v>30</v>
      </c>
      <c r="C31" s="20"/>
      <c r="D31" s="45" t="s">
        <v>39</v>
      </c>
      <c r="E31" s="20"/>
      <c r="F31" s="58" t="s">
        <v>48</v>
      </c>
      <c r="G31" s="31"/>
      <c r="H31" s="20"/>
      <c r="I31" s="20"/>
      <c r="J31" s="45" t="s">
        <v>4</v>
      </c>
      <c r="K31" s="20"/>
      <c r="L31" s="20"/>
      <c r="M31" s="20"/>
      <c r="N31" s="13" t="s">
        <v>6</v>
      </c>
      <c r="O31" s="20"/>
      <c r="P31" s="20"/>
      <c r="Q31" s="20"/>
      <c r="R31" s="24" t="s">
        <v>59</v>
      </c>
      <c r="S31" s="20"/>
      <c r="T31" s="20"/>
      <c r="U31" s="20"/>
      <c r="V31" s="20"/>
      <c r="W31" s="20"/>
      <c r="X31" s="267" t="s">
        <v>95</v>
      </c>
      <c r="Y31" s="10"/>
      <c r="Z31" s="9"/>
    </row>
    <row r="32" spans="1:26" ht="24.95" customHeight="1" x14ac:dyDescent="0.25">
      <c r="A32" s="320"/>
      <c r="B32" s="78"/>
      <c r="C32" s="22"/>
      <c r="D32" s="76"/>
      <c r="E32" s="22"/>
      <c r="F32" s="131">
        <v>3000000</v>
      </c>
      <c r="G32" s="31"/>
      <c r="H32" s="22"/>
      <c r="I32" s="22"/>
      <c r="J32" s="50">
        <v>20239524</v>
      </c>
      <c r="K32" s="39"/>
      <c r="L32" s="22"/>
      <c r="M32" s="22"/>
      <c r="N32" s="47">
        <v>5275562.2641509436</v>
      </c>
      <c r="O32" s="22"/>
      <c r="P32" s="22"/>
      <c r="Q32" s="22"/>
      <c r="R32" s="125"/>
      <c r="S32" s="22"/>
      <c r="T32" s="22"/>
      <c r="U32" s="22"/>
      <c r="V32" s="22"/>
      <c r="W32" s="22"/>
      <c r="X32" s="268">
        <v>15813849</v>
      </c>
      <c r="Y32" s="10"/>
      <c r="Z32" s="10"/>
    </row>
    <row r="33" spans="1:26" ht="21.95" customHeight="1" thickBot="1" x14ac:dyDescent="0.3">
      <c r="A33" s="320"/>
      <c r="B33" s="228" t="s">
        <v>156</v>
      </c>
      <c r="C33" s="23"/>
      <c r="D33" s="65" t="s">
        <v>145</v>
      </c>
      <c r="E33" s="23"/>
      <c r="F33" s="59"/>
      <c r="G33" s="31"/>
      <c r="H33" s="23"/>
      <c r="I33" s="23"/>
      <c r="J33" s="275" t="s">
        <v>119</v>
      </c>
      <c r="K33" s="30"/>
      <c r="L33" s="23"/>
      <c r="M33" s="23"/>
      <c r="N33" s="72" t="s">
        <v>102</v>
      </c>
      <c r="O33" s="23"/>
      <c r="P33" s="23"/>
      <c r="Q33" s="23"/>
      <c r="R33" s="26" t="s">
        <v>187</v>
      </c>
      <c r="S33" s="23"/>
      <c r="T33" s="23"/>
      <c r="U33" s="23"/>
      <c r="V33" s="23"/>
      <c r="W33" s="23"/>
      <c r="X33" s="269" t="s">
        <v>122</v>
      </c>
      <c r="Y33" s="10"/>
      <c r="Z33" s="10"/>
    </row>
    <row r="34" spans="1:26" s="2" customFormat="1" ht="8.1" customHeight="1" thickBot="1" x14ac:dyDescent="0.3">
      <c r="A34" s="37"/>
      <c r="B34" s="23"/>
      <c r="C34" s="23"/>
      <c r="D34" s="23"/>
      <c r="E34" s="23"/>
      <c r="F34" s="23"/>
      <c r="G34" s="23"/>
      <c r="H34" s="23"/>
      <c r="I34" s="23"/>
      <c r="J34" s="30"/>
      <c r="K34" s="3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162"/>
      <c r="Z34" s="162"/>
    </row>
    <row r="35" spans="1:26" ht="18" customHeight="1" x14ac:dyDescent="0.25">
      <c r="A35" s="313">
        <v>7</v>
      </c>
      <c r="B35" s="240" t="s">
        <v>192</v>
      </c>
      <c r="C35" s="23"/>
      <c r="D35" s="139" t="s">
        <v>175</v>
      </c>
      <c r="E35" s="23"/>
      <c r="F35" s="55" t="s">
        <v>136</v>
      </c>
      <c r="G35" s="31"/>
      <c r="H35" s="23"/>
      <c r="I35" s="23"/>
      <c r="J35" s="30"/>
      <c r="K35" s="30"/>
      <c r="L35" s="23"/>
      <c r="M35" s="23"/>
      <c r="N35" s="121" t="s">
        <v>191</v>
      </c>
      <c r="O35" s="23"/>
      <c r="P35" s="23"/>
      <c r="Q35" s="23"/>
      <c r="R35" s="121" t="s">
        <v>138</v>
      </c>
      <c r="S35" s="23"/>
      <c r="T35" s="23"/>
      <c r="U35" s="23"/>
      <c r="V35" s="23"/>
      <c r="W35" s="23"/>
      <c r="X35" s="121" t="s">
        <v>127</v>
      </c>
      <c r="Y35" s="10"/>
      <c r="Z35" s="10"/>
    </row>
    <row r="36" spans="1:26" ht="47.45" customHeight="1" x14ac:dyDescent="0.25">
      <c r="A36" s="313">
        <f>A30+1</f>
        <v>7</v>
      </c>
      <c r="B36" s="227" t="s">
        <v>96</v>
      </c>
      <c r="C36" s="20"/>
      <c r="D36" s="45" t="s">
        <v>2</v>
      </c>
      <c r="E36" s="20"/>
      <c r="F36" s="58" t="s">
        <v>49</v>
      </c>
      <c r="G36" s="31"/>
      <c r="H36" s="20"/>
      <c r="I36" s="20"/>
      <c r="J36" s="20"/>
      <c r="K36" s="20"/>
      <c r="L36" s="20"/>
      <c r="M36" s="20"/>
      <c r="N36" s="122" t="s">
        <v>72</v>
      </c>
      <c r="O36" s="20"/>
      <c r="P36" s="20"/>
      <c r="Q36" s="20"/>
      <c r="R36" s="24" t="s">
        <v>60</v>
      </c>
      <c r="S36" s="20"/>
      <c r="T36" s="20"/>
      <c r="U36" s="20"/>
      <c r="V36" s="20"/>
      <c r="W36" s="20"/>
      <c r="X36" s="24" t="s">
        <v>75</v>
      </c>
      <c r="Y36" s="10"/>
      <c r="Z36" s="10"/>
    </row>
    <row r="37" spans="1:26" ht="24.95" customHeight="1" x14ac:dyDescent="0.25">
      <c r="A37" s="313"/>
      <c r="B37" s="78"/>
      <c r="C37" s="22"/>
      <c r="D37" s="76"/>
      <c r="E37" s="22"/>
      <c r="F37" s="131">
        <v>400000</v>
      </c>
      <c r="G37" s="31"/>
      <c r="H37" s="22"/>
      <c r="I37" s="22"/>
      <c r="J37" s="22"/>
      <c r="K37" s="22"/>
      <c r="L37" s="22"/>
      <c r="M37" s="22"/>
      <c r="N37" s="125"/>
      <c r="O37" s="22"/>
      <c r="P37" s="22"/>
      <c r="Q37" s="22"/>
      <c r="R37" s="125"/>
      <c r="S37" s="22"/>
      <c r="T37" s="22"/>
      <c r="U37" s="22"/>
      <c r="V37" s="22"/>
      <c r="W37" s="22"/>
      <c r="X37" s="125"/>
      <c r="Y37" s="10"/>
      <c r="Z37" s="10"/>
    </row>
    <row r="38" spans="1:26" ht="21.95" customHeight="1" thickBot="1" x14ac:dyDescent="0.3">
      <c r="A38" s="313"/>
      <c r="B38" s="228" t="s">
        <v>120</v>
      </c>
      <c r="C38" s="23"/>
      <c r="D38" s="65" t="s">
        <v>144</v>
      </c>
      <c r="E38" s="23"/>
      <c r="F38" s="59"/>
      <c r="G38" s="31"/>
      <c r="H38" s="23"/>
      <c r="I38" s="23"/>
      <c r="J38" s="23"/>
      <c r="K38" s="23"/>
      <c r="L38" s="23"/>
      <c r="M38" s="23"/>
      <c r="N38" s="124"/>
      <c r="O38" s="23"/>
      <c r="P38" s="23"/>
      <c r="Q38" s="23"/>
      <c r="R38" s="26" t="s">
        <v>85</v>
      </c>
      <c r="S38" s="23"/>
      <c r="T38" s="23"/>
      <c r="U38" s="23"/>
      <c r="V38" s="23"/>
      <c r="W38" s="23"/>
      <c r="X38" s="123" t="s">
        <v>119</v>
      </c>
      <c r="Y38" s="10"/>
      <c r="Z38" s="10"/>
    </row>
    <row r="39" spans="1:26" s="2" customFormat="1" ht="8.1" customHeight="1" thickBot="1" x14ac:dyDescent="0.3">
      <c r="A39" s="3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0"/>
      <c r="Y39" s="162"/>
      <c r="Z39" s="162"/>
    </row>
    <row r="40" spans="1:26" ht="18" customHeight="1" x14ac:dyDescent="0.25">
      <c r="A40" s="160"/>
      <c r="B40" s="23"/>
      <c r="C40" s="23"/>
      <c r="D40" s="139" t="s">
        <v>175</v>
      </c>
      <c r="E40" s="23"/>
      <c r="F40" s="23"/>
      <c r="G40" s="31"/>
      <c r="H40" s="23"/>
      <c r="I40" s="23"/>
      <c r="J40" s="23"/>
      <c r="K40" s="23"/>
      <c r="L40" s="23"/>
      <c r="M40" s="23"/>
      <c r="N40" s="277"/>
      <c r="O40" s="23"/>
      <c r="P40" s="23"/>
      <c r="Q40" s="23"/>
      <c r="R40" s="23"/>
      <c r="S40" s="23"/>
      <c r="T40" s="23"/>
      <c r="U40" s="23"/>
      <c r="V40" s="23"/>
      <c r="W40" s="23"/>
      <c r="X40" s="121" t="s">
        <v>127</v>
      </c>
      <c r="Y40" s="10"/>
      <c r="Z40" s="10"/>
    </row>
    <row r="41" spans="1:26" ht="47.25" x14ac:dyDescent="0.25">
      <c r="A41" s="160"/>
      <c r="B41" s="10"/>
      <c r="C41" s="20"/>
      <c r="D41" s="45" t="s">
        <v>40</v>
      </c>
      <c r="E41" s="20"/>
      <c r="F41" s="20"/>
      <c r="G41" s="31"/>
      <c r="H41" s="140"/>
      <c r="I41" s="20"/>
      <c r="J41" s="20"/>
      <c r="K41" s="20"/>
      <c r="L41" s="20"/>
      <c r="M41" s="20"/>
      <c r="N41" s="20"/>
      <c r="O41" s="20"/>
      <c r="P41" s="23"/>
      <c r="Q41" s="23"/>
      <c r="R41" s="20"/>
      <c r="S41" s="20"/>
      <c r="T41" s="23"/>
      <c r="U41" s="23"/>
      <c r="V41" s="23"/>
      <c r="W41" s="23"/>
      <c r="X41" s="24" t="s">
        <v>73</v>
      </c>
      <c r="Y41" s="10"/>
      <c r="Z41" s="10"/>
    </row>
    <row r="42" spans="1:26" ht="24.95" customHeight="1" x14ac:dyDescent="0.25">
      <c r="A42" s="160"/>
      <c r="B42" s="10"/>
      <c r="C42" s="22"/>
      <c r="D42" s="76"/>
      <c r="E42" s="22"/>
      <c r="F42" s="22"/>
      <c r="G42" s="31"/>
      <c r="H42" s="22"/>
      <c r="I42" s="22"/>
      <c r="J42" s="22"/>
      <c r="K42" s="22"/>
      <c r="L42" s="22"/>
      <c r="M42" s="22"/>
      <c r="N42" s="39"/>
      <c r="O42" s="22"/>
      <c r="P42" s="23"/>
      <c r="Q42" s="23"/>
      <c r="R42" s="22"/>
      <c r="S42" s="22"/>
      <c r="T42" s="23"/>
      <c r="U42" s="23"/>
      <c r="V42" s="23"/>
      <c r="W42" s="23"/>
      <c r="X42" s="125"/>
      <c r="Y42" s="10"/>
      <c r="Z42" s="10"/>
    </row>
    <row r="43" spans="1:26" ht="21.95" customHeight="1" thickBot="1" x14ac:dyDescent="0.3">
      <c r="A43" s="160"/>
      <c r="B43" s="10"/>
      <c r="C43" s="23"/>
      <c r="D43" s="65" t="s">
        <v>146</v>
      </c>
      <c r="E43" s="23"/>
      <c r="F43" s="23"/>
      <c r="G43" s="31"/>
      <c r="H43" s="23"/>
      <c r="I43" s="23"/>
      <c r="J43" s="23"/>
      <c r="K43" s="23"/>
      <c r="L43" s="23"/>
      <c r="M43" s="23"/>
      <c r="N43" s="278"/>
      <c r="O43" s="23"/>
      <c r="P43" s="23"/>
      <c r="Q43" s="23"/>
      <c r="R43" s="23"/>
      <c r="S43" s="23"/>
      <c r="T43" s="23"/>
      <c r="U43" s="23"/>
      <c r="V43" s="23"/>
      <c r="W43" s="23"/>
      <c r="X43" s="123" t="s">
        <v>119</v>
      </c>
      <c r="Y43" s="10"/>
      <c r="Z43" s="10"/>
    </row>
    <row r="44" spans="1:26" s="2" customFormat="1" ht="8.1" customHeight="1" x14ac:dyDescent="0.25">
      <c r="A44" s="37"/>
      <c r="B44" s="16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162"/>
      <c r="Z44" s="162"/>
    </row>
    <row r="45" spans="1:26" ht="5.25" customHeight="1" x14ac:dyDescent="0.25">
      <c r="A45" s="160"/>
      <c r="B45" s="10"/>
      <c r="C45" s="23"/>
      <c r="D45" s="23"/>
      <c r="E45" s="23"/>
      <c r="F45" s="23"/>
      <c r="G45" s="31"/>
      <c r="H45" s="23"/>
      <c r="I45" s="23"/>
      <c r="J45" s="23"/>
      <c r="K45" s="23"/>
      <c r="L45" s="23"/>
      <c r="M45" s="23"/>
      <c r="N45" s="279"/>
      <c r="O45" s="23"/>
      <c r="P45" s="23"/>
      <c r="Q45" s="23"/>
      <c r="R45" s="23"/>
      <c r="S45" s="23"/>
      <c r="T45" s="23"/>
      <c r="U45" s="23"/>
      <c r="V45" s="23"/>
      <c r="W45" s="23"/>
      <c r="X45" s="30"/>
      <c r="Y45" s="10"/>
      <c r="Z45" s="10"/>
    </row>
    <row r="46" spans="1:26" ht="47.25" hidden="1" customHeight="1" x14ac:dyDescent="0.25">
      <c r="A46" s="160"/>
      <c r="B46" s="10"/>
      <c r="C46" s="162"/>
      <c r="D46" s="10"/>
      <c r="E46" s="23"/>
      <c r="F46" s="23"/>
      <c r="G46" s="31"/>
      <c r="H46" s="23"/>
      <c r="I46" s="23"/>
      <c r="J46" s="23"/>
      <c r="K46" s="23"/>
      <c r="L46" s="23"/>
      <c r="M46" s="23"/>
      <c r="N46" s="20"/>
      <c r="O46" s="20"/>
      <c r="P46" s="23"/>
      <c r="Q46" s="23"/>
      <c r="R46" s="20"/>
      <c r="S46" s="20"/>
      <c r="T46" s="23"/>
      <c r="U46" s="23"/>
      <c r="V46" s="23"/>
      <c r="W46" s="23"/>
      <c r="X46" s="33"/>
      <c r="Y46" s="10"/>
      <c r="Z46" s="10"/>
    </row>
    <row r="47" spans="1:26" ht="21.75" hidden="1" customHeight="1" x14ac:dyDescent="0.25">
      <c r="A47" s="160"/>
      <c r="B47" s="10"/>
      <c r="C47" s="162"/>
      <c r="D47" s="10"/>
      <c r="E47" s="23"/>
      <c r="F47" s="23"/>
      <c r="G47" s="31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22"/>
      <c r="S47" s="22"/>
      <c r="T47" s="23"/>
      <c r="U47" s="23"/>
      <c r="V47" s="23"/>
      <c r="W47" s="23"/>
      <c r="X47" s="30"/>
      <c r="Y47" s="10"/>
      <c r="Z47" s="10"/>
    </row>
    <row r="48" spans="1:26" ht="21.75" hidden="1" customHeight="1" x14ac:dyDescent="0.25">
      <c r="A48" s="160"/>
      <c r="B48" s="10"/>
      <c r="C48" s="162"/>
      <c r="D48" s="10"/>
      <c r="E48" s="23"/>
      <c r="F48" s="23"/>
      <c r="G48" s="31"/>
      <c r="H48" s="23"/>
      <c r="I48" s="23"/>
      <c r="J48" s="23"/>
      <c r="K48" s="23"/>
      <c r="L48" s="23"/>
      <c r="M48" s="23"/>
      <c r="N48" s="278"/>
      <c r="O48" s="23"/>
      <c r="P48" s="23"/>
      <c r="Q48" s="23"/>
      <c r="R48" s="23"/>
      <c r="S48" s="23"/>
      <c r="T48" s="23"/>
      <c r="U48" s="23"/>
      <c r="V48" s="23"/>
      <c r="W48" s="23"/>
      <c r="X48" s="30"/>
      <c r="Y48" s="10"/>
      <c r="Z48" s="10"/>
    </row>
    <row r="49" spans="1:27" ht="15.75" thickBot="1" x14ac:dyDescent="0.3">
      <c r="X49" s="14"/>
    </row>
    <row r="50" spans="1:27" ht="20.25" thickTop="1" thickBot="1" x14ac:dyDescent="0.3">
      <c r="A50" s="132"/>
      <c r="B50" s="321">
        <f>B64-F37-F32-F27-F22-(1.5%*B64)</f>
        <v>4157413975</v>
      </c>
      <c r="C50" s="322"/>
      <c r="D50" s="323"/>
      <c r="E50" s="41"/>
      <c r="F50" s="142">
        <f>F7+F12+F17+F22+F27+F32+F37+F42+F47</f>
        <v>159185280</v>
      </c>
      <c r="G50" s="4"/>
      <c r="H50" s="144">
        <f>H7+H12+H17+H22+H27+H32+H37+H42+H47</f>
        <v>745465103.62264156</v>
      </c>
      <c r="I50" s="145"/>
      <c r="J50" s="146">
        <f>J7+J12+J17+J22+J27+J32+J37+J42+J47</f>
        <v>316732215</v>
      </c>
      <c r="K50" s="145"/>
      <c r="L50" s="146">
        <f>L7+L12+L17+L22+L27+L32+L37+L42+L47</f>
        <v>1000000</v>
      </c>
      <c r="M50" s="145"/>
      <c r="N50" s="146">
        <f>N37+N42+N47+N7+N27+N32+N12+N17+N22</f>
        <v>108787874.26415095</v>
      </c>
      <c r="O50" s="145"/>
      <c r="P50" s="146">
        <f>P22+P17+P12+P7+P27</f>
        <v>465485305</v>
      </c>
      <c r="Q50" s="145"/>
      <c r="R50" s="146">
        <f>R7+R12+R17+R22+R27+R32+R37+R42+R47</f>
        <v>198040207</v>
      </c>
      <c r="S50" s="145"/>
      <c r="T50" s="146">
        <f>T7+T12+T17+T22+T27+T32+T37+T42+T47</f>
        <v>98647730.769230768</v>
      </c>
      <c r="U50" s="145"/>
      <c r="V50" s="146">
        <f>V7+V12+V17+V22+V27+V32+V37+V42+V47</f>
        <v>117812594.54545453</v>
      </c>
      <c r="W50" s="145"/>
      <c r="X50" s="146">
        <f>X7+X12+X17+X22+X27+X32+X37+X42</f>
        <v>353403004</v>
      </c>
      <c r="Y50" s="147"/>
      <c r="Z50" s="146">
        <f>Z7+Z12+Z17+Z22+Z27+Z32+Z37+Z42+Z47+AB7+AB12</f>
        <v>67461538.461538464</v>
      </c>
      <c r="AA50" s="180">
        <f>SUM(H50:Z50)</f>
        <v>2472835572.6630163</v>
      </c>
    </row>
    <row r="51" spans="1:27" ht="28.5" customHeight="1" thickBot="1" x14ac:dyDescent="0.3">
      <c r="A51" s="64"/>
      <c r="B51" s="4"/>
      <c r="H51" s="150">
        <f>H50/$AA$50</f>
        <v>0.30146165473503128</v>
      </c>
      <c r="I51" s="151"/>
      <c r="J51" s="150">
        <f>J50/$AA$50</f>
        <v>0.12808462418668159</v>
      </c>
      <c r="K51" s="152"/>
      <c r="L51" s="150">
        <f>L50/$AA$50</f>
        <v>4.0439405314890875E-4</v>
      </c>
      <c r="M51" s="153"/>
      <c r="N51" s="150">
        <f>N50/$AA$50</f>
        <v>4.399316940713386E-2</v>
      </c>
      <c r="O51" s="153"/>
      <c r="P51" s="150">
        <f>P50/$AA$50</f>
        <v>0.188239489170206</v>
      </c>
      <c r="Q51" s="153"/>
      <c r="R51" s="150">
        <f>R50/$AA$50</f>
        <v>8.0086281995178893E-2</v>
      </c>
      <c r="S51" s="153"/>
      <c r="T51" s="150">
        <f>T50/$AA$50</f>
        <v>3.9892555679711547E-2</v>
      </c>
      <c r="U51" s="153"/>
      <c r="V51" s="150">
        <f>V50/$AA$50</f>
        <v>4.7642712620225375E-2</v>
      </c>
      <c r="W51" s="151"/>
      <c r="X51" s="150">
        <f>X50/$AA$50</f>
        <v>0.14291407318256</v>
      </c>
      <c r="Y51" s="154"/>
      <c r="Z51" s="150">
        <f>Z50/$AA$50</f>
        <v>2.7281044970122535E-2</v>
      </c>
      <c r="AA51" s="150">
        <f>AA50/$AA$50</f>
        <v>1</v>
      </c>
    </row>
    <row r="52" spans="1:27" ht="31.5" customHeight="1" thickBot="1" x14ac:dyDescent="0.3">
      <c r="A52" s="64"/>
      <c r="B52" s="39"/>
      <c r="C52" s="3"/>
      <c r="D52" s="138"/>
      <c r="H52" s="81" t="s">
        <v>33</v>
      </c>
      <c r="I52" s="82"/>
      <c r="J52" s="83" t="s">
        <v>77</v>
      </c>
      <c r="K52" s="82"/>
      <c r="L52" s="84" t="s">
        <v>64</v>
      </c>
      <c r="M52" s="82"/>
      <c r="N52" s="85" t="s">
        <v>65</v>
      </c>
      <c r="O52" s="82"/>
      <c r="P52" s="86" t="s">
        <v>67</v>
      </c>
      <c r="Q52" s="82"/>
      <c r="R52" s="87" t="s">
        <v>68</v>
      </c>
      <c r="S52" s="82"/>
      <c r="T52" s="88" t="s">
        <v>69</v>
      </c>
      <c r="U52" s="82"/>
      <c r="V52" s="89" t="s">
        <v>174</v>
      </c>
      <c r="W52" s="82"/>
      <c r="X52" s="265" t="s">
        <v>70</v>
      </c>
      <c r="Y52" s="90"/>
      <c r="Z52" s="226" t="s">
        <v>27</v>
      </c>
    </row>
    <row r="54" spans="1:27" x14ac:dyDescent="0.25">
      <c r="L54" s="60" t="s">
        <v>260</v>
      </c>
    </row>
    <row r="55" spans="1:27" ht="15" customHeight="1" x14ac:dyDescent="0.25">
      <c r="R55" s="60" t="s">
        <v>162</v>
      </c>
    </row>
    <row r="56" spans="1:27" ht="15" customHeight="1" thickBot="1" x14ac:dyDescent="0.3">
      <c r="D56" s="154" t="s">
        <v>133</v>
      </c>
      <c r="H56" s="176" t="s">
        <v>33</v>
      </c>
      <c r="I56" s="155"/>
      <c r="J56" s="177" t="s">
        <v>77</v>
      </c>
    </row>
    <row r="57" spans="1:27" ht="15" customHeight="1" thickTop="1" thickBot="1" x14ac:dyDescent="0.3">
      <c r="A57" s="189" t="s">
        <v>134</v>
      </c>
      <c r="B57" s="190">
        <f>1295938540</f>
        <v>1295938540</v>
      </c>
      <c r="C57" s="191"/>
      <c r="D57" s="192">
        <v>1</v>
      </c>
      <c r="F57" s="4"/>
      <c r="H57" s="178">
        <f>B7+B12</f>
        <v>0</v>
      </c>
      <c r="I57" s="156"/>
      <c r="J57" s="178">
        <f>D42+D37+D32+D27+D22+D17+D12+D7+B22+B27</f>
        <v>0</v>
      </c>
      <c r="Q57" s="60" t="s">
        <v>17</v>
      </c>
      <c r="R57" s="158">
        <f>H51</f>
        <v>0.30146165473503128</v>
      </c>
      <c r="Z57" s="117"/>
    </row>
    <row r="58" spans="1:27" ht="15" customHeight="1" thickTop="1" thickBot="1" x14ac:dyDescent="0.3">
      <c r="A58" s="193"/>
      <c r="B58" s="39"/>
      <c r="C58" s="187"/>
      <c r="D58" s="188"/>
      <c r="E58" s="36"/>
      <c r="H58" s="238" t="s">
        <v>67</v>
      </c>
      <c r="I58" s="156"/>
      <c r="J58" s="179" t="s">
        <v>69</v>
      </c>
      <c r="Q58" s="60" t="s">
        <v>19</v>
      </c>
      <c r="R58" s="158">
        <f>J51</f>
        <v>0.12808462418668159</v>
      </c>
      <c r="W58" s="60"/>
      <c r="Z58" s="117"/>
    </row>
    <row r="59" spans="1:27" ht="15" customHeight="1" x14ac:dyDescent="0.25">
      <c r="A59" s="273" t="s">
        <v>160</v>
      </c>
      <c r="B59" s="274">
        <f>H50+J50+L50+N50+P50+R50+T50+V50+X50+Z50</f>
        <v>2472835572.6630163</v>
      </c>
      <c r="C59" s="187"/>
      <c r="D59" s="188"/>
      <c r="E59" s="36"/>
      <c r="H59" s="255">
        <f>B37+B32</f>
        <v>0</v>
      </c>
      <c r="I59" s="256"/>
      <c r="J59" s="255">
        <f>B17</f>
        <v>0</v>
      </c>
      <c r="Q59" s="60" t="s">
        <v>21</v>
      </c>
      <c r="R59" s="159">
        <f>L51</f>
        <v>4.0439405314890875E-4</v>
      </c>
      <c r="W59" s="60"/>
      <c r="Z59" s="117"/>
    </row>
    <row r="60" spans="1:27" ht="33.75" customHeight="1" thickBot="1" x14ac:dyDescent="0.3">
      <c r="A60" s="241" t="s">
        <v>168</v>
      </c>
      <c r="B60" s="251">
        <f>B57/0.55</f>
        <v>2356251890.9090905</v>
      </c>
      <c r="C60" s="187"/>
      <c r="D60" s="188">
        <v>0.45</v>
      </c>
      <c r="E60" s="36"/>
      <c r="F60" s="4">
        <f>B60*0.05</f>
        <v>117812594.54545453</v>
      </c>
      <c r="Q60" s="259" t="s">
        <v>22</v>
      </c>
      <c r="R60" s="260">
        <f>N51</f>
        <v>4.399316940713386E-2</v>
      </c>
      <c r="W60" s="60"/>
      <c r="Z60" s="117"/>
    </row>
    <row r="61" spans="1:27" ht="62.25" customHeight="1" thickBot="1" x14ac:dyDescent="0.3">
      <c r="A61" s="253" t="s">
        <v>169</v>
      </c>
      <c r="B61" s="254">
        <f>(D67+B57)/0.55</f>
        <v>2472835572.7272725</v>
      </c>
      <c r="C61" s="170"/>
      <c r="D61" s="194">
        <v>0.45</v>
      </c>
      <c r="F61" s="4">
        <f>B60-F60</f>
        <v>2238439296.363636</v>
      </c>
      <c r="K61" s="60"/>
      <c r="Q61" s="259" t="s">
        <v>23</v>
      </c>
      <c r="R61" s="260">
        <f>P51</f>
        <v>0.188239489170206</v>
      </c>
      <c r="T61" s="231">
        <f>R60+R61+R62</f>
        <v>0.31231894057251874</v>
      </c>
      <c r="W61" s="60"/>
      <c r="Z61" s="117"/>
    </row>
    <row r="62" spans="1:27" ht="15" customHeight="1" x14ac:dyDescent="0.25">
      <c r="A62" s="239" t="s">
        <v>194</v>
      </c>
      <c r="B62" s="252">
        <f>'SP var opt bez IP'!B58-'45% SR I.P 1,5%'!B61</f>
        <v>1419795391.8083487</v>
      </c>
      <c r="C62" s="60"/>
      <c r="E62" s="60"/>
      <c r="I62" s="184" t="s">
        <v>17</v>
      </c>
      <c r="J62" s="134">
        <f>H57/B50</f>
        <v>0</v>
      </c>
      <c r="K62" s="60"/>
      <c r="Q62" s="259" t="s">
        <v>24</v>
      </c>
      <c r="R62" s="260">
        <f>R51</f>
        <v>8.0086281995178893E-2</v>
      </c>
      <c r="W62" s="60"/>
    </row>
    <row r="63" spans="1:27" ht="15" customHeight="1" x14ac:dyDescent="0.25">
      <c r="C63" s="60"/>
      <c r="E63" s="60"/>
      <c r="I63" s="185" t="s">
        <v>19</v>
      </c>
      <c r="J63" s="134">
        <f>J57/B50</f>
        <v>0</v>
      </c>
      <c r="Q63" s="60" t="s">
        <v>18</v>
      </c>
      <c r="R63" s="158">
        <f>T51</f>
        <v>3.9892555679711547E-2</v>
      </c>
      <c r="W63" s="60"/>
    </row>
    <row r="64" spans="1:27" ht="15" customHeight="1" x14ac:dyDescent="0.25">
      <c r="A64" s="141" t="s">
        <v>135</v>
      </c>
      <c r="B64" s="143">
        <v>4274735000</v>
      </c>
      <c r="I64" s="184" t="s">
        <v>23</v>
      </c>
      <c r="J64" s="134">
        <f>H59/B50</f>
        <v>0</v>
      </c>
      <c r="Q64" s="60" t="s">
        <v>25</v>
      </c>
      <c r="R64" s="158">
        <f>V51</f>
        <v>4.7642712620225375E-2</v>
      </c>
      <c r="W64" s="60"/>
    </row>
    <row r="65" spans="1:30" ht="15" customHeight="1" x14ac:dyDescent="0.25">
      <c r="A65" s="141" t="s">
        <v>235</v>
      </c>
      <c r="B65" s="143">
        <f>F50-F12-F17-F7</f>
        <v>53200000</v>
      </c>
      <c r="I65" s="186" t="s">
        <v>18</v>
      </c>
      <c r="J65" s="134">
        <f>J59/B50</f>
        <v>0</v>
      </c>
      <c r="Q65" s="60" t="s">
        <v>26</v>
      </c>
      <c r="R65" s="158">
        <f>X51</f>
        <v>0.14291407318256</v>
      </c>
      <c r="W65" s="60"/>
    </row>
    <row r="66" spans="1:30" ht="15" customHeight="1" x14ac:dyDescent="0.25">
      <c r="Q66" s="60" t="s">
        <v>121</v>
      </c>
      <c r="R66" s="158">
        <f>Z51</f>
        <v>2.7281044970122535E-2</v>
      </c>
    </row>
    <row r="67" spans="1:30" ht="15" customHeight="1" x14ac:dyDescent="0.25">
      <c r="A67" s="141" t="s">
        <v>151</v>
      </c>
      <c r="B67" s="143">
        <f>B64*0.985</f>
        <v>4210613975</v>
      </c>
      <c r="D67" s="117">
        <f>B64-B67</f>
        <v>64121025</v>
      </c>
      <c r="F67" s="60" t="s">
        <v>153</v>
      </c>
      <c r="H67" s="175">
        <f>D67/0.65</f>
        <v>98647730.769230768</v>
      </c>
    </row>
    <row r="68" spans="1:30" ht="15" customHeight="1" x14ac:dyDescent="0.25">
      <c r="A68" s="141"/>
      <c r="B68" s="143"/>
      <c r="D68" s="117"/>
      <c r="H68" s="175"/>
      <c r="K68" s="132"/>
      <c r="L68" s="134"/>
    </row>
    <row r="69" spans="1:30" ht="15" customHeight="1" x14ac:dyDescent="0.25">
      <c r="H69" s="4"/>
    </row>
    <row r="70" spans="1:30" ht="24.75" customHeight="1" x14ac:dyDescent="0.25">
      <c r="A70" s="141" t="s">
        <v>159</v>
      </c>
      <c r="B70" s="117">
        <f>0.05*B57</f>
        <v>64796927</v>
      </c>
      <c r="D70" s="117">
        <f>B70/(1-D60)</f>
        <v>117812594.54545453</v>
      </c>
      <c r="H70" s="4"/>
      <c r="U70" s="60"/>
    </row>
    <row r="71" spans="1:30" ht="24.75" customHeight="1" x14ac:dyDescent="0.25">
      <c r="A71" s="141"/>
      <c r="B71" s="117"/>
    </row>
    <row r="72" spans="1:30" ht="24.95" customHeight="1" x14ac:dyDescent="0.25">
      <c r="B72" s="117"/>
    </row>
    <row r="73" spans="1:30" ht="24.95" customHeight="1" x14ac:dyDescent="0.25"/>
    <row r="74" spans="1:30" ht="24.95" customHeight="1" x14ac:dyDescent="0.25"/>
    <row r="80" spans="1:30" x14ac:dyDescent="0.25">
      <c r="AD80" s="116"/>
    </row>
  </sheetData>
  <mergeCells count="10">
    <mergeCell ref="H2:Y2"/>
    <mergeCell ref="A30:A33"/>
    <mergeCell ref="A35:A38"/>
    <mergeCell ref="B50:D50"/>
    <mergeCell ref="B3:D3"/>
    <mergeCell ref="A5:A8"/>
    <mergeCell ref="A10:A13"/>
    <mergeCell ref="A15:A18"/>
    <mergeCell ref="A20:A23"/>
    <mergeCell ref="A25:A28"/>
  </mergeCells>
  <dataValidations count="2">
    <dataValidation type="list" allowBlank="1" showInputMessage="1" showErrorMessage="1" sqref="I7">
      <formula1>#REF!</formula1>
    </dataValidation>
    <dataValidation type="list" allowBlank="1" showInputMessage="1" showErrorMessage="1" sqref="C7">
      <formula1>#REF!</formula1>
    </dataValidation>
  </dataValidations>
  <pageMargins left="0.7" right="0.7" top="0.78740157499999996" bottom="0.78740157499999996" header="0.3" footer="0.3"/>
  <pageSetup paperSize="8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>
          <x14:formula1>
            <xm:f>#REF!</xm:f>
          </x14:formula1>
          <xm:sqref>T8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B17</xm:sqref>
        </x14:dataValidation>
        <x14:dataValidation type="list" allowBlank="1" showInputMessage="1" showErrorMessage="1">
          <x14:formula1>
            <xm:f>#REF!</xm:f>
          </x14:formula1>
          <xm:sqref>B38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R12</xm:sqref>
        </x14:dataValidation>
        <x14:dataValidation type="list" allowBlank="1" showInputMessage="1" showErrorMessage="1">
          <x14:formula1>
            <xm:f>#REF!</xm:f>
          </x14:formula1>
          <xm:sqref>R8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P8</xm:sqref>
        </x14:dataValidation>
        <x14:dataValidation type="list" allowBlank="1" showInputMessage="1" showErrorMessage="1">
          <x14:formula1>
            <xm:f>#REF!</xm:f>
          </x14:formula1>
          <xm:sqref>P13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H7</xm:sqref>
        </x14:dataValidation>
        <x14:dataValidation type="list" allowBlank="1" showInputMessage="1" showErrorMessage="1">
          <x14:formula1>
            <xm:f>#REF!</xm:f>
          </x14:formula1>
          <xm:sqref>X23</xm:sqref>
        </x14:dataValidation>
        <x14:dataValidation type="list" allowBlank="1" showInputMessage="1" showErrorMessage="1">
          <x14:formula1>
            <xm:f>#REF!</xm:f>
          </x14:formula1>
          <xm:sqref>X22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N18</xm:sqref>
        </x14:dataValidation>
        <x14:dataValidation type="list" allowBlank="1" showInputMessage="1" showErrorMessage="1">
          <x14:formula1>
            <xm:f>#REF!</xm:f>
          </x14:formula1>
          <xm:sqref>N13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R23</xm:sqref>
        </x14:dataValidation>
        <x14:dataValidation type="list" allowBlank="1" showInputMessage="1" showErrorMessage="1">
          <x14:formula1>
            <xm:f>#REF!</xm:f>
          </x14:formula1>
          <xm:sqref>R22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R33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X13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X8</xm:sqref>
        </x14:dataValidation>
        <x14:dataValidation type="list" allowBlank="1" showInputMessage="1" showErrorMessage="1">
          <x14:formula1>
            <xm:f>#REF!</xm:f>
          </x14:formula1>
          <xm:sqref>D42</xm:sqref>
        </x14:dataValidation>
        <x14:dataValidation type="list" allowBlank="1" showInputMessage="1" showErrorMessage="1">
          <x14:formula1>
            <xm:f>#REF!</xm:f>
          </x14:formula1>
          <xm:sqref>D37</xm:sqref>
        </x14:dataValidation>
        <x14:dataValidation type="list" allowBlank="1" showInputMessage="1" showErrorMessage="1">
          <x14:formula1>
            <xm:f>#REF!</xm:f>
          </x14:formula1>
          <xm:sqref>D32</xm:sqref>
        </x14:dataValidation>
        <x14:dataValidation type="list" allowBlank="1" showInputMessage="1" showErrorMessage="1">
          <x14:formula1>
            <xm:f>#REF!</xm:f>
          </x14:formula1>
          <xm:sqref>D27</xm:sqref>
        </x14:dataValidation>
        <x14:dataValidation type="list" allowBlank="1" showInputMessage="1" showErrorMessage="1">
          <x14:formula1>
            <xm:f>#REF!</xm:f>
          </x14:formula1>
          <xm:sqref>D22</xm:sqref>
        </x14:dataValidation>
        <x14:dataValidation type="list" allowBlank="1" showInputMessage="1" showErrorMessage="1">
          <x14:formula1>
            <xm:f>#REF!</xm:f>
          </x14:formula1>
          <xm:sqref>D17</xm:sqref>
        </x14:dataValidation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D7</xm:sqref>
        </x14:dataValidation>
        <x14:dataValidation type="list" allowBlank="1" showInputMessage="1" showErrorMessage="1">
          <x14:formula1>
            <xm:f>#REF!</xm:f>
          </x14:formula1>
          <xm:sqref>B32</xm:sqref>
        </x14:dataValidation>
        <x14:dataValidation type="list" allowBlank="1" showInputMessage="1" showErrorMessage="1">
          <x14:formula1>
            <xm:f>#REF!</xm:f>
          </x14:formula1>
          <xm:sqref>B27</xm:sqref>
        </x14:dataValidation>
        <x14:dataValidation type="list" allowBlank="1" showInputMessage="1" showErrorMessage="1">
          <x14:formula1>
            <xm:f>#REF!</xm:f>
          </x14:formula1>
          <xm:sqref>B22</xm:sqref>
        </x14:dataValidation>
        <x14:dataValidation type="list" allowBlank="1" showInputMessage="1" showErrorMessage="1">
          <x14:formula1>
            <xm:f>#REF!</xm:f>
          </x14:formula1>
          <xm:sqref>B12</xm:sqref>
        </x14:dataValidation>
        <x14:dataValidation type="list" allowBlank="1" showInputMessage="1" showErrorMessage="1">
          <x14:formula1>
            <xm:f>#REF!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D83"/>
  <sheetViews>
    <sheetView topLeftCell="A16" zoomScale="70" zoomScaleNormal="70" workbookViewId="0">
      <selection activeCell="B50" sqref="B50:D50"/>
    </sheetView>
  </sheetViews>
  <sheetFormatPr defaultColWidth="9.140625" defaultRowHeight="15" x14ac:dyDescent="0.25"/>
  <cols>
    <col min="1" max="1" width="25.85546875" style="60" customWidth="1"/>
    <col min="2" max="2" width="20.7109375" style="60" customWidth="1"/>
    <col min="3" max="3" width="1.7109375" style="2" customWidth="1"/>
    <col min="4" max="4" width="20.7109375" style="60" customWidth="1"/>
    <col min="5" max="5" width="1.7109375" style="2" customWidth="1"/>
    <col min="6" max="6" width="20.7109375" style="60" customWidth="1"/>
    <col min="7" max="7" width="7.28515625" style="60" customWidth="1"/>
    <col min="8" max="8" width="20.7109375" style="60" customWidth="1"/>
    <col min="9" max="9" width="1.7109375" style="3" customWidth="1"/>
    <col min="10" max="10" width="20.7109375" style="60" customWidth="1"/>
    <col min="11" max="11" width="1.7109375" style="2" customWidth="1"/>
    <col min="12" max="12" width="20.7109375" style="60" customWidth="1"/>
    <col min="13" max="13" width="1.7109375" style="2" customWidth="1"/>
    <col min="14" max="14" width="20.7109375" style="60" customWidth="1"/>
    <col min="15" max="15" width="1.7109375" style="2" customWidth="1"/>
    <col min="16" max="16" width="20.7109375" style="60" customWidth="1"/>
    <col min="17" max="17" width="1.7109375" style="2" customWidth="1"/>
    <col min="18" max="18" width="20.7109375" style="60" customWidth="1"/>
    <col min="19" max="19" width="1.7109375" style="2" customWidth="1"/>
    <col min="20" max="20" width="20.7109375" style="60" customWidth="1"/>
    <col min="21" max="21" width="1.7109375" style="2" customWidth="1"/>
    <col min="22" max="22" width="20.7109375" style="60" customWidth="1"/>
    <col min="23" max="23" width="1.7109375" style="3" customWidth="1"/>
    <col min="24" max="24" width="20.7109375" style="60" customWidth="1"/>
    <col min="25" max="25" width="1.7109375" style="2" customWidth="1"/>
    <col min="26" max="26" width="20.7109375" style="60" customWidth="1"/>
    <col min="27" max="27" width="21.28515625" style="60" customWidth="1"/>
    <col min="28" max="28" width="9.140625" style="60"/>
    <col min="29" max="29" width="11.140625" style="60" bestFit="1" customWidth="1"/>
    <col min="30" max="16384" width="9.140625" style="60"/>
  </cols>
  <sheetData>
    <row r="1" spans="1:26" ht="19.5" thickBot="1" x14ac:dyDescent="0.35">
      <c r="B1" s="272" t="s">
        <v>205</v>
      </c>
    </row>
    <row r="2" spans="1:26" ht="15.75" thickBot="1" x14ac:dyDescent="0.3">
      <c r="C2" s="15"/>
      <c r="D2" s="6"/>
      <c r="E2" s="15"/>
      <c r="F2" s="6"/>
      <c r="G2" s="6"/>
      <c r="H2" s="324" t="s">
        <v>29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62"/>
    </row>
    <row r="3" spans="1:26" ht="48" thickBot="1" x14ac:dyDescent="0.3">
      <c r="B3" s="314" t="s">
        <v>31</v>
      </c>
      <c r="C3" s="315"/>
      <c r="D3" s="316"/>
      <c r="E3" s="34"/>
      <c r="F3" s="51" t="s">
        <v>32</v>
      </c>
      <c r="G3" s="11"/>
      <c r="H3" s="81" t="s">
        <v>33</v>
      </c>
      <c r="I3" s="82"/>
      <c r="J3" s="83" t="s">
        <v>77</v>
      </c>
      <c r="K3" s="82"/>
      <c r="L3" s="84" t="s">
        <v>64</v>
      </c>
      <c r="M3" s="82"/>
      <c r="N3" s="85" t="s">
        <v>65</v>
      </c>
      <c r="O3" s="82"/>
      <c r="P3" s="86" t="s">
        <v>67</v>
      </c>
      <c r="Q3" s="82"/>
      <c r="R3" s="87" t="s">
        <v>68</v>
      </c>
      <c r="S3" s="82"/>
      <c r="T3" s="232" t="s">
        <v>69</v>
      </c>
      <c r="U3" s="82"/>
      <c r="V3" s="233" t="s">
        <v>174</v>
      </c>
      <c r="W3" s="82"/>
      <c r="X3" s="265" t="s">
        <v>70</v>
      </c>
      <c r="Y3" s="82"/>
      <c r="Z3" s="312" t="s">
        <v>27</v>
      </c>
    </row>
    <row r="4" spans="1:26" ht="16.5" thickBot="1" x14ac:dyDescent="0.3">
      <c r="B4" s="5"/>
      <c r="C4" s="8"/>
      <c r="D4" s="19"/>
      <c r="E4" s="34"/>
      <c r="F4" s="19"/>
      <c r="G4" s="11"/>
      <c r="H4" s="19"/>
      <c r="I4" s="33"/>
      <c r="J4" s="19"/>
      <c r="K4" s="34"/>
      <c r="L4" s="19"/>
      <c r="M4" s="34"/>
      <c r="N4" s="19"/>
      <c r="O4" s="34"/>
      <c r="P4" s="19"/>
      <c r="Q4" s="34"/>
      <c r="R4" s="19"/>
      <c r="S4" s="34"/>
      <c r="T4" s="19"/>
      <c r="U4" s="34"/>
      <c r="V4" s="19"/>
      <c r="W4" s="33"/>
      <c r="X4" s="19"/>
      <c r="Y4" s="34"/>
      <c r="Z4" s="19"/>
    </row>
    <row r="5" spans="1:26" ht="18" customHeight="1" x14ac:dyDescent="0.25">
      <c r="A5" s="313">
        <v>1</v>
      </c>
      <c r="B5" s="133" t="s">
        <v>176</v>
      </c>
      <c r="C5" s="33"/>
      <c r="D5" s="139" t="s">
        <v>175</v>
      </c>
      <c r="E5" s="20"/>
      <c r="F5" s="55" t="s">
        <v>137</v>
      </c>
      <c r="G5" s="31"/>
      <c r="H5" s="67" t="s">
        <v>103</v>
      </c>
      <c r="I5" s="20"/>
      <c r="J5" s="44" t="s">
        <v>97</v>
      </c>
      <c r="K5" s="33"/>
      <c r="L5" s="55" t="s">
        <v>80</v>
      </c>
      <c r="M5" s="20"/>
      <c r="N5" s="16" t="s">
        <v>89</v>
      </c>
      <c r="O5" s="33"/>
      <c r="P5" s="80" t="s">
        <v>155</v>
      </c>
      <c r="Q5" s="42"/>
      <c r="R5" s="282" t="s">
        <v>252</v>
      </c>
      <c r="S5" s="33"/>
      <c r="T5" s="96" t="s">
        <v>165</v>
      </c>
      <c r="U5" s="33"/>
      <c r="V5" s="120" t="s">
        <v>132</v>
      </c>
      <c r="W5" s="20"/>
      <c r="X5" s="266" t="s">
        <v>164</v>
      </c>
      <c r="Y5" s="33"/>
      <c r="Z5" s="104" t="s">
        <v>128</v>
      </c>
    </row>
    <row r="6" spans="1:26" ht="47.25" x14ac:dyDescent="0.25">
      <c r="A6" s="313"/>
      <c r="B6" s="66" t="s">
        <v>28</v>
      </c>
      <c r="C6" s="33"/>
      <c r="D6" s="45" t="s">
        <v>34</v>
      </c>
      <c r="E6" s="20"/>
      <c r="F6" s="56" t="s">
        <v>43</v>
      </c>
      <c r="G6" s="31"/>
      <c r="H6" s="73" t="s">
        <v>35</v>
      </c>
      <c r="I6" s="31"/>
      <c r="J6" s="45" t="s">
        <v>3</v>
      </c>
      <c r="K6" s="33"/>
      <c r="L6" s="56" t="s">
        <v>51</v>
      </c>
      <c r="M6" s="20"/>
      <c r="N6" s="13" t="s">
        <v>52</v>
      </c>
      <c r="O6" s="33"/>
      <c r="P6" s="77" t="s">
        <v>8</v>
      </c>
      <c r="Q6" s="33"/>
      <c r="R6" s="283" t="s">
        <v>9</v>
      </c>
      <c r="S6" s="33"/>
      <c r="T6" s="97" t="s">
        <v>61</v>
      </c>
      <c r="U6" s="33"/>
      <c r="V6" s="118" t="s">
        <v>12</v>
      </c>
      <c r="W6" s="20"/>
      <c r="X6" s="267" t="s">
        <v>13</v>
      </c>
      <c r="Y6" s="33"/>
      <c r="Z6" s="119" t="s">
        <v>14</v>
      </c>
    </row>
    <row r="7" spans="1:26" ht="24.95" customHeight="1" x14ac:dyDescent="0.25">
      <c r="A7" s="313"/>
      <c r="B7" s="76"/>
      <c r="C7" s="35"/>
      <c r="D7" s="76"/>
      <c r="E7" s="22"/>
      <c r="F7" s="50">
        <v>60000000</v>
      </c>
      <c r="G7" s="31"/>
      <c r="H7" s="76">
        <v>740653064</v>
      </c>
      <c r="I7" s="35"/>
      <c r="J7" s="46">
        <v>200000000</v>
      </c>
      <c r="K7" s="38"/>
      <c r="L7" s="131">
        <v>1000000</v>
      </c>
      <c r="M7" s="22"/>
      <c r="N7" s="47">
        <v>80000000</v>
      </c>
      <c r="O7" s="21"/>
      <c r="P7" s="78">
        <v>377525457</v>
      </c>
      <c r="Q7" s="22"/>
      <c r="R7" s="284">
        <v>35245124</v>
      </c>
      <c r="S7" s="22"/>
      <c r="T7" s="99">
        <v>98647730.769230768</v>
      </c>
      <c r="U7" s="22"/>
      <c r="V7" s="166">
        <v>129593854</v>
      </c>
      <c r="W7" s="22"/>
      <c r="X7" s="268">
        <v>88182326</v>
      </c>
      <c r="Y7" s="30"/>
      <c r="Z7" s="103">
        <v>10000000</v>
      </c>
    </row>
    <row r="8" spans="1:26" ht="21.95" customHeight="1" thickBot="1" x14ac:dyDescent="0.3">
      <c r="A8" s="313"/>
      <c r="B8" s="65" t="s">
        <v>157</v>
      </c>
      <c r="C8" s="23"/>
      <c r="D8" s="65" t="s">
        <v>139</v>
      </c>
      <c r="E8" s="23"/>
      <c r="F8" s="17"/>
      <c r="G8" s="31"/>
      <c r="H8" s="74" t="s">
        <v>98</v>
      </c>
      <c r="I8" s="32"/>
      <c r="J8" s="225">
        <v>3094.2508818615015</v>
      </c>
      <c r="K8" s="30"/>
      <c r="L8" s="57" t="s">
        <v>81</v>
      </c>
      <c r="M8" s="23"/>
      <c r="N8" s="52"/>
      <c r="O8" s="23"/>
      <c r="P8" s="79" t="s">
        <v>262</v>
      </c>
      <c r="Q8" s="23"/>
      <c r="R8" s="285" t="s">
        <v>110</v>
      </c>
      <c r="S8" s="23"/>
      <c r="T8" s="161">
        <v>1264.7144970414201</v>
      </c>
      <c r="U8" s="23"/>
      <c r="V8" s="102" t="s">
        <v>183</v>
      </c>
      <c r="W8" s="23"/>
      <c r="X8" s="269" t="s">
        <v>115</v>
      </c>
      <c r="Y8" s="30"/>
      <c r="Z8" s="105"/>
    </row>
    <row r="9" spans="1:26" ht="8.1" customHeight="1" thickBot="1" x14ac:dyDescent="0.3">
      <c r="A9" s="160"/>
      <c r="B9" s="23"/>
      <c r="C9" s="23"/>
      <c r="D9" s="23"/>
      <c r="E9" s="23"/>
      <c r="F9" s="30"/>
      <c r="G9" s="23"/>
      <c r="H9" s="32"/>
      <c r="I9" s="32"/>
      <c r="J9" s="30"/>
      <c r="K9" s="30"/>
      <c r="L9" s="23"/>
      <c r="M9" s="23"/>
      <c r="N9" s="10"/>
      <c r="O9" s="23"/>
      <c r="P9" s="23"/>
      <c r="Q9" s="23"/>
      <c r="R9" s="286"/>
      <c r="S9" s="23"/>
      <c r="T9" s="23"/>
      <c r="U9" s="23"/>
      <c r="V9" s="23"/>
      <c r="W9" s="23"/>
      <c r="X9" s="30"/>
      <c r="Y9" s="30"/>
      <c r="Z9" s="33"/>
    </row>
    <row r="10" spans="1:26" ht="18" customHeight="1" x14ac:dyDescent="0.25">
      <c r="A10" s="313">
        <f>A5+1</f>
        <v>2</v>
      </c>
      <c r="B10" s="133" t="s">
        <v>177</v>
      </c>
      <c r="C10" s="23"/>
      <c r="D10" s="139" t="s">
        <v>175</v>
      </c>
      <c r="E10" s="23"/>
      <c r="F10" s="54" t="s">
        <v>137</v>
      </c>
      <c r="G10" s="31"/>
      <c r="H10" s="67" t="s">
        <v>103</v>
      </c>
      <c r="I10" s="32"/>
      <c r="J10" s="44" t="s">
        <v>76</v>
      </c>
      <c r="K10" s="30"/>
      <c r="L10" s="23"/>
      <c r="M10" s="23"/>
      <c r="N10" s="16" t="s">
        <v>104</v>
      </c>
      <c r="O10" s="23"/>
      <c r="P10" s="80" t="s">
        <v>250</v>
      </c>
      <c r="Q10" s="23"/>
      <c r="R10" s="282" t="s">
        <v>251</v>
      </c>
      <c r="S10" s="23"/>
      <c r="T10" s="173" t="s">
        <v>161</v>
      </c>
      <c r="U10" s="23"/>
      <c r="V10" s="28" t="s">
        <v>131</v>
      </c>
      <c r="W10" s="23"/>
      <c r="X10" s="266" t="s">
        <v>164</v>
      </c>
      <c r="Y10" s="30"/>
      <c r="Z10" s="104" t="s">
        <v>128</v>
      </c>
    </row>
    <row r="11" spans="1:26" ht="47.45" customHeight="1" x14ac:dyDescent="0.25">
      <c r="A11" s="313"/>
      <c r="B11" s="73" t="s">
        <v>90</v>
      </c>
      <c r="C11" s="20"/>
      <c r="D11" s="45" t="s">
        <v>0</v>
      </c>
      <c r="E11" s="20"/>
      <c r="F11" s="45" t="s">
        <v>44</v>
      </c>
      <c r="G11" s="31"/>
      <c r="H11" s="66" t="s">
        <v>36</v>
      </c>
      <c r="I11" s="33"/>
      <c r="J11" s="45" t="s">
        <v>74</v>
      </c>
      <c r="K11" s="33"/>
      <c r="L11" s="20"/>
      <c r="M11" s="20"/>
      <c r="N11" s="13" t="s">
        <v>53</v>
      </c>
      <c r="O11" s="20"/>
      <c r="P11" s="227" t="s">
        <v>7</v>
      </c>
      <c r="Q11" s="33"/>
      <c r="R11" s="283" t="s">
        <v>11</v>
      </c>
      <c r="S11" s="20"/>
      <c r="T11" s="138"/>
      <c r="U11" s="20"/>
      <c r="V11" s="29" t="s">
        <v>62</v>
      </c>
      <c r="W11" s="20"/>
      <c r="X11" s="267" t="s">
        <v>63</v>
      </c>
      <c r="Y11" s="33"/>
      <c r="Z11" s="119" t="s">
        <v>15</v>
      </c>
    </row>
    <row r="12" spans="1:26" ht="21.95" customHeight="1" x14ac:dyDescent="0.25">
      <c r="A12" s="313"/>
      <c r="B12" s="76"/>
      <c r="C12" s="22"/>
      <c r="D12" s="76"/>
      <c r="E12" s="22"/>
      <c r="F12" s="47">
        <v>24770000</v>
      </c>
      <c r="G12" s="31"/>
      <c r="H12" s="76">
        <v>4812039.6226415094</v>
      </c>
      <c r="I12" s="22"/>
      <c r="J12" s="50">
        <v>90000000</v>
      </c>
      <c r="K12" s="39"/>
      <c r="L12" s="22"/>
      <c r="M12" s="22"/>
      <c r="N12" s="47">
        <v>12515338</v>
      </c>
      <c r="O12" s="21"/>
      <c r="P12" s="298">
        <v>13389283</v>
      </c>
      <c r="Q12" s="22"/>
      <c r="R12" s="284">
        <v>39987915</v>
      </c>
      <c r="S12" s="22"/>
      <c r="T12" s="22"/>
      <c r="U12" s="22"/>
      <c r="V12" s="125"/>
      <c r="W12" s="22"/>
      <c r="X12" s="268">
        <v>29433962</v>
      </c>
      <c r="Y12" s="33"/>
      <c r="Z12" s="103">
        <v>5000000</v>
      </c>
    </row>
    <row r="13" spans="1:26" ht="21.95" customHeight="1" thickBot="1" x14ac:dyDescent="0.3">
      <c r="A13" s="313"/>
      <c r="B13" s="65" t="s">
        <v>149</v>
      </c>
      <c r="C13" s="23"/>
      <c r="D13" s="65" t="s">
        <v>141</v>
      </c>
      <c r="E13" s="23"/>
      <c r="F13" s="112"/>
      <c r="G13" s="31"/>
      <c r="H13" s="75" t="s">
        <v>99</v>
      </c>
      <c r="I13" s="23"/>
      <c r="J13" s="225">
        <v>1133.3870642756397</v>
      </c>
      <c r="K13" s="30"/>
      <c r="L13" s="23"/>
      <c r="M13" s="23"/>
      <c r="N13" s="72" t="s">
        <v>207</v>
      </c>
      <c r="O13" s="23"/>
      <c r="P13" s="228" t="s">
        <v>109</v>
      </c>
      <c r="Q13" s="23"/>
      <c r="R13" s="285" t="s">
        <v>111</v>
      </c>
      <c r="S13" s="23"/>
      <c r="T13" s="23"/>
      <c r="U13" s="23"/>
      <c r="V13" s="25"/>
      <c r="W13" s="23"/>
      <c r="X13" s="269" t="s">
        <v>188</v>
      </c>
      <c r="Y13" s="33"/>
      <c r="Z13" s="106"/>
    </row>
    <row r="14" spans="1:26" s="2" customFormat="1" ht="8.1" customHeight="1" thickBot="1" x14ac:dyDescent="0.3">
      <c r="A14" s="37"/>
      <c r="B14" s="23"/>
      <c r="C14" s="23"/>
      <c r="D14" s="23"/>
      <c r="E14" s="23"/>
      <c r="F14" s="23"/>
      <c r="G14" s="23"/>
      <c r="H14" s="23"/>
      <c r="I14" s="23"/>
      <c r="J14" s="30"/>
      <c r="K14" s="30"/>
      <c r="L14" s="23"/>
      <c r="M14" s="23"/>
      <c r="N14" s="23"/>
      <c r="O14" s="23"/>
      <c r="P14" s="286"/>
      <c r="Q14" s="23"/>
      <c r="R14" s="286"/>
      <c r="S14" s="23"/>
      <c r="T14" s="23"/>
      <c r="U14" s="23"/>
      <c r="V14" s="23"/>
      <c r="W14" s="23"/>
      <c r="X14" s="33"/>
      <c r="Y14" s="33"/>
      <c r="Z14" s="30"/>
    </row>
    <row r="15" spans="1:26" ht="18" customHeight="1" x14ac:dyDescent="0.25">
      <c r="A15" s="313">
        <f>A10+1</f>
        <v>3</v>
      </c>
      <c r="B15" s="181" t="s">
        <v>175</v>
      </c>
      <c r="C15" s="23"/>
      <c r="D15" s="139" t="s">
        <v>175</v>
      </c>
      <c r="E15" s="23"/>
      <c r="F15" s="44" t="s">
        <v>137</v>
      </c>
      <c r="G15" s="31"/>
      <c r="H15" s="23"/>
      <c r="I15" s="23"/>
      <c r="J15" s="44" t="s">
        <v>76</v>
      </c>
      <c r="K15" s="30"/>
      <c r="L15" s="23"/>
      <c r="M15" s="23"/>
      <c r="N15" s="16" t="s">
        <v>105</v>
      </c>
      <c r="O15" s="23"/>
      <c r="P15" s="297" t="s">
        <v>249</v>
      </c>
      <c r="Q15" s="23"/>
      <c r="R15" s="282" t="s">
        <v>213</v>
      </c>
      <c r="S15" s="23"/>
      <c r="T15" s="23"/>
      <c r="U15" s="23"/>
      <c r="V15" s="23"/>
      <c r="W15" s="23"/>
      <c r="X15" s="266" t="s">
        <v>126</v>
      </c>
      <c r="Y15" s="33"/>
      <c r="Z15" s="104" t="s">
        <v>128</v>
      </c>
    </row>
    <row r="16" spans="1:26" ht="47.45" customHeight="1" x14ac:dyDescent="0.25">
      <c r="A16" s="313">
        <f>A10+1</f>
        <v>3</v>
      </c>
      <c r="B16" s="100" t="s">
        <v>58</v>
      </c>
      <c r="C16" s="33"/>
      <c r="D16" s="45" t="s">
        <v>37</v>
      </c>
      <c r="E16" s="20"/>
      <c r="F16" s="12" t="s">
        <v>45</v>
      </c>
      <c r="G16" s="31"/>
      <c r="H16" s="70"/>
      <c r="I16" s="20"/>
      <c r="J16" s="45" t="s">
        <v>66</v>
      </c>
      <c r="K16" s="20"/>
      <c r="L16" s="20"/>
      <c r="M16" s="20"/>
      <c r="N16" s="13" t="s">
        <v>173</v>
      </c>
      <c r="O16" s="20"/>
      <c r="P16" s="227" t="s">
        <v>55</v>
      </c>
      <c r="Q16" s="20"/>
      <c r="R16" s="283" t="s">
        <v>57</v>
      </c>
      <c r="S16" s="20"/>
      <c r="T16" s="20"/>
      <c r="U16" s="20"/>
      <c r="V16" s="20"/>
      <c r="W16" s="20"/>
      <c r="X16" s="267" t="s">
        <v>118</v>
      </c>
      <c r="Y16" s="33"/>
      <c r="Z16" s="119" t="s">
        <v>16</v>
      </c>
    </row>
    <row r="17" spans="1:26" ht="24.95" customHeight="1" x14ac:dyDescent="0.25">
      <c r="A17" s="313"/>
      <c r="B17" s="99"/>
      <c r="C17" s="22"/>
      <c r="D17" s="76"/>
      <c r="E17" s="22"/>
      <c r="F17" s="50">
        <v>21215280</v>
      </c>
      <c r="G17" s="31"/>
      <c r="H17" s="22"/>
      <c r="I17" s="22"/>
      <c r="J17" s="46">
        <v>10000000</v>
      </c>
      <c r="K17" s="39"/>
      <c r="L17" s="22"/>
      <c r="M17" s="22"/>
      <c r="N17" s="47">
        <v>3435429</v>
      </c>
      <c r="O17" s="21"/>
      <c r="P17" s="78">
        <v>20418406</v>
      </c>
      <c r="Q17" s="22"/>
      <c r="R17" s="284">
        <v>671384</v>
      </c>
      <c r="S17" s="22"/>
      <c r="T17" s="22"/>
      <c r="U17" s="22"/>
      <c r="V17" s="22"/>
      <c r="W17" s="22"/>
      <c r="X17" s="268">
        <v>84331305</v>
      </c>
      <c r="Y17" s="33"/>
      <c r="Z17" s="103">
        <v>10000000</v>
      </c>
    </row>
    <row r="18" spans="1:26" ht="21.95" customHeight="1" thickBot="1" x14ac:dyDescent="0.3">
      <c r="A18" s="313"/>
      <c r="B18" s="98" t="s">
        <v>158</v>
      </c>
      <c r="C18" s="22"/>
      <c r="D18" s="111" t="s">
        <v>140</v>
      </c>
      <c r="E18" s="22"/>
      <c r="F18" s="48"/>
      <c r="G18" s="31"/>
      <c r="H18" s="22"/>
      <c r="I18" s="22"/>
      <c r="J18" s="225"/>
      <c r="K18" s="39"/>
      <c r="L18" s="22"/>
      <c r="M18" s="22"/>
      <c r="N18" s="72" t="s">
        <v>209</v>
      </c>
      <c r="O18" s="21"/>
      <c r="P18" s="79" t="s">
        <v>107</v>
      </c>
      <c r="Q18" s="22"/>
      <c r="R18" s="285" t="s">
        <v>112</v>
      </c>
      <c r="S18" s="22"/>
      <c r="T18" s="22"/>
      <c r="U18" s="22"/>
      <c r="V18" s="22"/>
      <c r="W18" s="22"/>
      <c r="X18" s="269" t="s">
        <v>125</v>
      </c>
      <c r="Y18" s="33"/>
      <c r="Z18" s="108"/>
    </row>
    <row r="19" spans="1:26" ht="8.1" customHeight="1" thickBot="1" x14ac:dyDescent="0.3">
      <c r="A19" s="113"/>
      <c r="B19" s="22"/>
      <c r="C19" s="22"/>
      <c r="D19" s="22"/>
      <c r="E19" s="22"/>
      <c r="F19" s="39"/>
      <c r="G19" s="23"/>
      <c r="H19" s="22"/>
      <c r="I19" s="22"/>
      <c r="J19" s="39"/>
      <c r="K19" s="39"/>
      <c r="L19" s="22"/>
      <c r="M19" s="22"/>
      <c r="N19" s="23"/>
      <c r="O19" s="21"/>
      <c r="P19" s="22"/>
      <c r="Q19" s="22"/>
      <c r="R19" s="287"/>
      <c r="S19" s="22"/>
      <c r="T19" s="22"/>
      <c r="U19" s="22"/>
      <c r="V19" s="22"/>
      <c r="W19" s="22"/>
      <c r="X19" s="33"/>
      <c r="Y19" s="33"/>
      <c r="Z19" s="21"/>
    </row>
    <row r="20" spans="1:26" ht="18" customHeight="1" x14ac:dyDescent="0.25">
      <c r="A20" s="313">
        <f>A15+1</f>
        <v>4</v>
      </c>
      <c r="B20" s="139" t="s">
        <v>175</v>
      </c>
      <c r="C20" s="23"/>
      <c r="D20" s="139" t="s">
        <v>175</v>
      </c>
      <c r="E20" s="23"/>
      <c r="F20" s="55" t="s">
        <v>136</v>
      </c>
      <c r="G20" s="31"/>
      <c r="H20" s="23"/>
      <c r="I20" s="23"/>
      <c r="J20" s="44" t="s">
        <v>76</v>
      </c>
      <c r="K20" s="30"/>
      <c r="L20" s="23"/>
      <c r="M20" s="23"/>
      <c r="N20" s="16" t="s">
        <v>106</v>
      </c>
      <c r="O20" s="23"/>
      <c r="P20" s="80" t="s">
        <v>106</v>
      </c>
      <c r="Q20" s="23"/>
      <c r="R20" s="282" t="s">
        <v>222</v>
      </c>
      <c r="S20" s="23"/>
      <c r="T20" s="23"/>
      <c r="U20" s="23"/>
      <c r="V20" s="23"/>
      <c r="W20" s="23"/>
      <c r="X20" s="266" t="s">
        <v>126</v>
      </c>
      <c r="Y20" s="33"/>
      <c r="Z20" s="107">
        <v>6</v>
      </c>
    </row>
    <row r="21" spans="1:26" ht="47.45" customHeight="1" x14ac:dyDescent="0.25">
      <c r="A21" s="313">
        <f>A15+1</f>
        <v>4</v>
      </c>
      <c r="B21" s="45" t="s">
        <v>41</v>
      </c>
      <c r="C21" s="20"/>
      <c r="D21" s="45" t="s">
        <v>1</v>
      </c>
      <c r="E21" s="20"/>
      <c r="F21" s="58" t="s">
        <v>46</v>
      </c>
      <c r="G21" s="31"/>
      <c r="H21" s="20"/>
      <c r="I21" s="20"/>
      <c r="J21" s="45" t="s">
        <v>78</v>
      </c>
      <c r="K21" s="20"/>
      <c r="L21" s="20"/>
      <c r="M21" s="20"/>
      <c r="N21" s="13" t="s">
        <v>54</v>
      </c>
      <c r="O21" s="20"/>
      <c r="P21" s="77" t="s">
        <v>56</v>
      </c>
      <c r="Q21" s="20"/>
      <c r="R21" s="283" t="s">
        <v>10</v>
      </c>
      <c r="S21" s="20"/>
      <c r="T21" s="20"/>
      <c r="U21" s="20"/>
      <c r="V21" s="20"/>
      <c r="W21" s="20"/>
      <c r="X21" s="267" t="s">
        <v>117</v>
      </c>
      <c r="Y21" s="33"/>
      <c r="Z21" s="163" t="s">
        <v>71</v>
      </c>
    </row>
    <row r="22" spans="1:26" ht="24.95" customHeight="1" x14ac:dyDescent="0.25">
      <c r="A22" s="313"/>
      <c r="B22" s="76"/>
      <c r="C22" s="22"/>
      <c r="D22" s="76"/>
      <c r="E22" s="22"/>
      <c r="F22" s="131">
        <v>4800000</v>
      </c>
      <c r="G22" s="31"/>
      <c r="H22" s="22"/>
      <c r="I22" s="22"/>
      <c r="J22" s="46">
        <v>27116236</v>
      </c>
      <c r="K22" s="39"/>
      <c r="L22" s="22"/>
      <c r="M22" s="22"/>
      <c r="N22" s="47">
        <v>6263187</v>
      </c>
      <c r="O22" s="21"/>
      <c r="P22" s="78">
        <v>80000000</v>
      </c>
      <c r="Q22" s="22"/>
      <c r="R22" s="284">
        <v>190006188.90427169</v>
      </c>
      <c r="S22" s="22"/>
      <c r="T22" s="22"/>
      <c r="U22" s="22"/>
      <c r="V22" s="22"/>
      <c r="W22" s="22"/>
      <c r="X22" s="268">
        <v>41910730</v>
      </c>
      <c r="Y22" s="33"/>
      <c r="Z22" s="103">
        <v>38461538.461538464</v>
      </c>
    </row>
    <row r="23" spans="1:26" ht="21.95" customHeight="1" thickBot="1" x14ac:dyDescent="0.3">
      <c r="A23" s="313"/>
      <c r="B23" s="65" t="s">
        <v>147</v>
      </c>
      <c r="C23" s="23"/>
      <c r="D23" s="65" t="s">
        <v>142</v>
      </c>
      <c r="E23" s="23"/>
      <c r="F23" s="59"/>
      <c r="G23" s="31"/>
      <c r="H23" s="23"/>
      <c r="I23" s="23"/>
      <c r="J23" s="225"/>
      <c r="K23" s="40"/>
      <c r="L23" s="23"/>
      <c r="M23" s="23"/>
      <c r="N23" s="72" t="s">
        <v>210</v>
      </c>
      <c r="O23" s="23"/>
      <c r="P23" s="79"/>
      <c r="Q23" s="23"/>
      <c r="R23" s="285" t="s">
        <v>113</v>
      </c>
      <c r="S23" s="23"/>
      <c r="T23" s="23"/>
      <c r="U23" s="23"/>
      <c r="V23" s="23"/>
      <c r="W23" s="23"/>
      <c r="X23" s="269" t="s">
        <v>124</v>
      </c>
      <c r="Y23" s="33"/>
      <c r="Z23" s="164"/>
    </row>
    <row r="24" spans="1:26" s="2" customFormat="1" ht="8.1" customHeight="1" thickBot="1" x14ac:dyDescent="0.3">
      <c r="A24" s="37"/>
      <c r="B24" s="23"/>
      <c r="C24" s="23"/>
      <c r="D24" s="23"/>
      <c r="E24" s="23"/>
      <c r="F24" s="23"/>
      <c r="G24" s="23"/>
      <c r="H24" s="23"/>
      <c r="I24" s="23"/>
      <c r="J24" s="40"/>
      <c r="K24" s="40"/>
      <c r="L24" s="23"/>
      <c r="M24" s="23"/>
      <c r="N24" s="21"/>
      <c r="O24" s="23"/>
      <c r="P24" s="23"/>
      <c r="Q24" s="23"/>
      <c r="R24" s="286" t="s">
        <v>20</v>
      </c>
      <c r="S24" s="23"/>
      <c r="T24" s="23"/>
      <c r="U24" s="23"/>
      <c r="V24" s="23"/>
      <c r="W24" s="23"/>
      <c r="X24" s="33"/>
      <c r="Y24" s="33"/>
      <c r="Z24" s="165"/>
    </row>
    <row r="25" spans="1:26" ht="18" customHeight="1" x14ac:dyDescent="0.25">
      <c r="A25" s="313">
        <f>A20+1</f>
        <v>5</v>
      </c>
      <c r="B25" s="139" t="s">
        <v>175</v>
      </c>
      <c r="C25" s="23"/>
      <c r="D25" s="139" t="s">
        <v>175</v>
      </c>
      <c r="E25" s="23"/>
      <c r="F25" s="55" t="s">
        <v>136</v>
      </c>
      <c r="G25" s="31"/>
      <c r="H25" s="23"/>
      <c r="I25" s="23"/>
      <c r="J25" s="121" t="s">
        <v>86</v>
      </c>
      <c r="K25" s="40"/>
      <c r="L25" s="23"/>
      <c r="M25" s="23"/>
      <c r="N25" s="16" t="s">
        <v>101</v>
      </c>
      <c r="O25" s="23"/>
      <c r="P25" s="80" t="s">
        <v>106</v>
      </c>
      <c r="Q25" s="23"/>
      <c r="R25" s="282" t="s">
        <v>253</v>
      </c>
      <c r="S25" s="23"/>
      <c r="T25" s="23"/>
      <c r="U25" s="23"/>
      <c r="V25" s="23"/>
      <c r="W25" s="23"/>
      <c r="X25" s="266" t="s">
        <v>127</v>
      </c>
      <c r="Y25" s="33"/>
      <c r="Z25" s="110">
        <v>6</v>
      </c>
    </row>
    <row r="26" spans="1:26" ht="47.45" customHeight="1" x14ac:dyDescent="0.25">
      <c r="A26" s="313">
        <f>A20+1</f>
        <v>5</v>
      </c>
      <c r="B26" s="45" t="s">
        <v>42</v>
      </c>
      <c r="C26" s="20"/>
      <c r="D26" s="45" t="s">
        <v>38</v>
      </c>
      <c r="E26" s="20"/>
      <c r="F26" s="58" t="s">
        <v>47</v>
      </c>
      <c r="G26" s="31"/>
      <c r="H26" s="30"/>
      <c r="I26" s="30"/>
      <c r="J26" s="29" t="s">
        <v>50</v>
      </c>
      <c r="K26" s="20"/>
      <c r="L26" s="30"/>
      <c r="M26" s="30"/>
      <c r="N26" s="13" t="s">
        <v>5</v>
      </c>
      <c r="O26" s="20"/>
      <c r="P26" s="77" t="s">
        <v>185</v>
      </c>
      <c r="Q26" s="30"/>
      <c r="R26" s="283" t="s">
        <v>93</v>
      </c>
      <c r="S26" s="33"/>
      <c r="T26" s="30"/>
      <c r="U26" s="30"/>
      <c r="V26" s="30"/>
      <c r="W26" s="30"/>
      <c r="X26" s="267" t="s">
        <v>94</v>
      </c>
      <c r="Y26" s="33"/>
      <c r="Z26" s="119" t="s">
        <v>83</v>
      </c>
    </row>
    <row r="27" spans="1:26" ht="24.95" customHeight="1" x14ac:dyDescent="0.25">
      <c r="A27" s="313"/>
      <c r="B27" s="76"/>
      <c r="C27" s="22"/>
      <c r="D27" s="76"/>
      <c r="E27" s="22"/>
      <c r="F27" s="131">
        <v>45000000</v>
      </c>
      <c r="G27" s="31"/>
      <c r="H27" s="22"/>
      <c r="I27" s="22"/>
      <c r="J27" s="125"/>
      <c r="K27" s="39"/>
      <c r="L27" s="22"/>
      <c r="M27" s="22"/>
      <c r="N27" s="47">
        <v>1298358</v>
      </c>
      <c r="O27" s="22"/>
      <c r="P27" s="78">
        <v>54152159</v>
      </c>
      <c r="Q27" s="22"/>
      <c r="R27" s="94">
        <v>15337142</v>
      </c>
      <c r="S27" s="22"/>
      <c r="T27" s="22"/>
      <c r="U27" s="22"/>
      <c r="V27" s="22"/>
      <c r="W27" s="22"/>
      <c r="X27" s="268">
        <v>135641562</v>
      </c>
      <c r="Y27" s="33"/>
      <c r="Z27" s="103">
        <v>4000000</v>
      </c>
    </row>
    <row r="28" spans="1:26" ht="21.95" customHeight="1" thickBot="1" x14ac:dyDescent="0.3">
      <c r="A28" s="313"/>
      <c r="B28" s="65" t="s">
        <v>148</v>
      </c>
      <c r="C28" s="23"/>
      <c r="D28" s="65" t="s">
        <v>143</v>
      </c>
      <c r="E28" s="23"/>
      <c r="F28" s="59"/>
      <c r="G28" s="31"/>
      <c r="H28" s="23"/>
      <c r="I28" s="23"/>
      <c r="J28" s="128"/>
      <c r="K28" s="30"/>
      <c r="L28" s="23"/>
      <c r="M28" s="23"/>
      <c r="N28" s="71" t="s">
        <v>100</v>
      </c>
      <c r="O28" s="23"/>
      <c r="P28" s="79"/>
      <c r="Q28" s="23"/>
      <c r="R28" s="95" t="s">
        <v>114</v>
      </c>
      <c r="S28" s="23"/>
      <c r="T28" s="23"/>
      <c r="U28" s="23"/>
      <c r="V28" s="23"/>
      <c r="W28" s="23"/>
      <c r="X28" s="269" t="s">
        <v>123</v>
      </c>
      <c r="Y28" s="33"/>
      <c r="Z28" s="164"/>
    </row>
    <row r="29" spans="1:26" ht="8.1" customHeight="1" thickBot="1" x14ac:dyDescent="0.3">
      <c r="A29" s="37"/>
      <c r="B29" s="23"/>
      <c r="C29" s="23"/>
      <c r="D29" s="23"/>
      <c r="E29" s="23"/>
      <c r="F29" s="23"/>
      <c r="G29" s="23"/>
      <c r="H29" s="23"/>
      <c r="I29" s="23"/>
      <c r="J29" s="30"/>
      <c r="K29" s="30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3"/>
      <c r="Y29" s="33"/>
      <c r="Z29" s="165"/>
    </row>
    <row r="30" spans="1:26" ht="18" customHeight="1" x14ac:dyDescent="0.25">
      <c r="A30" s="320">
        <f>A25+1</f>
        <v>6</v>
      </c>
      <c r="B30" s="240" t="s">
        <v>192</v>
      </c>
      <c r="C30" s="23"/>
      <c r="D30" s="139" t="s">
        <v>175</v>
      </c>
      <c r="E30" s="23"/>
      <c r="F30" s="55" t="s">
        <v>136</v>
      </c>
      <c r="G30" s="31"/>
      <c r="H30" s="23"/>
      <c r="I30" s="23"/>
      <c r="J30" s="44" t="s">
        <v>84</v>
      </c>
      <c r="K30" s="30"/>
      <c r="L30" s="23"/>
      <c r="M30" s="23"/>
      <c r="N30" s="290" t="s">
        <v>248</v>
      </c>
      <c r="O30" s="23"/>
      <c r="P30" s="23"/>
      <c r="Q30" s="23"/>
      <c r="R30" s="121" t="s">
        <v>130</v>
      </c>
      <c r="S30" s="23"/>
      <c r="T30" s="23"/>
      <c r="U30" s="23"/>
      <c r="V30" s="23"/>
      <c r="W30" s="23"/>
      <c r="X30" s="266" t="s">
        <v>127</v>
      </c>
      <c r="Y30" s="33"/>
      <c r="Z30" s="165"/>
    </row>
    <row r="31" spans="1:26" ht="47.45" customHeight="1" x14ac:dyDescent="0.25">
      <c r="A31" s="320">
        <f>A25+1</f>
        <v>6</v>
      </c>
      <c r="B31" s="227" t="s">
        <v>30</v>
      </c>
      <c r="C31" s="20"/>
      <c r="D31" s="45" t="s">
        <v>39</v>
      </c>
      <c r="E31" s="20"/>
      <c r="F31" s="58" t="s">
        <v>48</v>
      </c>
      <c r="G31" s="31"/>
      <c r="H31" s="20"/>
      <c r="I31" s="20"/>
      <c r="J31" s="45" t="s">
        <v>4</v>
      </c>
      <c r="K31" s="20"/>
      <c r="L31" s="20"/>
      <c r="M31" s="20"/>
      <c r="N31" s="13" t="s">
        <v>247</v>
      </c>
      <c r="O31" s="20"/>
      <c r="P31" s="20"/>
      <c r="Q31" s="20"/>
      <c r="R31" s="24" t="s">
        <v>59</v>
      </c>
      <c r="S31" s="20"/>
      <c r="T31" s="20"/>
      <c r="U31" s="20"/>
      <c r="V31" s="20"/>
      <c r="W31" s="20"/>
      <c r="X31" s="267" t="s">
        <v>95</v>
      </c>
      <c r="Y31" s="33"/>
      <c r="Z31" s="9"/>
    </row>
    <row r="32" spans="1:26" ht="24.95" customHeight="1" x14ac:dyDescent="0.25">
      <c r="A32" s="320"/>
      <c r="B32" s="78"/>
      <c r="C32" s="22"/>
      <c r="D32" s="76"/>
      <c r="E32" s="22"/>
      <c r="F32" s="131">
        <v>3000000</v>
      </c>
      <c r="G32" s="31"/>
      <c r="H32" s="22"/>
      <c r="I32" s="22"/>
      <c r="J32" s="50">
        <v>20000000</v>
      </c>
      <c r="K32" s="39"/>
      <c r="L32" s="22"/>
      <c r="M32" s="22"/>
      <c r="N32" s="47">
        <v>5275562.2641509436</v>
      </c>
      <c r="O32" s="22"/>
      <c r="P32" s="22"/>
      <c r="Q32" s="22"/>
      <c r="R32" s="125"/>
      <c r="S32" s="22"/>
      <c r="T32" s="22"/>
      <c r="U32" s="22"/>
      <c r="V32" s="22"/>
      <c r="W32" s="22"/>
      <c r="X32" s="268">
        <v>15813849</v>
      </c>
      <c r="Y32" s="33"/>
      <c r="Z32" s="10"/>
    </row>
    <row r="33" spans="1:26" ht="21.95" customHeight="1" thickBot="1" x14ac:dyDescent="0.3">
      <c r="A33" s="320"/>
      <c r="B33" s="228" t="s">
        <v>156</v>
      </c>
      <c r="C33" s="23"/>
      <c r="D33" s="65" t="s">
        <v>145</v>
      </c>
      <c r="E33" s="23"/>
      <c r="F33" s="59"/>
      <c r="G33" s="31"/>
      <c r="H33" s="23"/>
      <c r="I33" s="23"/>
      <c r="J33" s="225" t="s">
        <v>119</v>
      </c>
      <c r="K33" s="30"/>
      <c r="L33" s="23"/>
      <c r="M33" s="23"/>
      <c r="N33" s="72" t="s">
        <v>102</v>
      </c>
      <c r="O33" s="23"/>
      <c r="P33" s="23"/>
      <c r="Q33" s="23"/>
      <c r="R33" s="26"/>
      <c r="S33" s="23"/>
      <c r="T33" s="23"/>
      <c r="U33" s="23"/>
      <c r="V33" s="23"/>
      <c r="W33" s="23"/>
      <c r="X33" s="269" t="s">
        <v>122</v>
      </c>
      <c r="Y33" s="33"/>
      <c r="Z33" s="10"/>
    </row>
    <row r="34" spans="1:26" s="2" customFormat="1" ht="8.1" customHeight="1" thickBot="1" x14ac:dyDescent="0.3">
      <c r="A34" s="37"/>
      <c r="B34" s="23"/>
      <c r="C34" s="23"/>
      <c r="D34" s="23"/>
      <c r="E34" s="23"/>
      <c r="F34" s="23"/>
      <c r="G34" s="23"/>
      <c r="H34" s="23"/>
      <c r="I34" s="23"/>
      <c r="J34" s="30"/>
      <c r="K34" s="3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  <c r="Z34" s="162"/>
    </row>
    <row r="35" spans="1:26" ht="18" customHeight="1" x14ac:dyDescent="0.25">
      <c r="A35" s="313">
        <v>7</v>
      </c>
      <c r="B35" s="240" t="s">
        <v>192</v>
      </c>
      <c r="C35" s="23"/>
      <c r="D35" s="139" t="s">
        <v>175</v>
      </c>
      <c r="E35" s="23"/>
      <c r="F35" s="55" t="s">
        <v>136</v>
      </c>
      <c r="G35" s="31"/>
      <c r="H35" s="23"/>
      <c r="I35" s="23"/>
      <c r="J35" s="30"/>
      <c r="K35" s="30"/>
      <c r="L35" s="23"/>
      <c r="M35" s="23"/>
      <c r="N35" s="121" t="s">
        <v>191</v>
      </c>
      <c r="O35" s="23"/>
      <c r="P35" s="23"/>
      <c r="Q35" s="23"/>
      <c r="R35" s="121" t="s">
        <v>138</v>
      </c>
      <c r="S35" s="23"/>
      <c r="T35" s="23"/>
      <c r="U35" s="23"/>
      <c r="V35" s="23"/>
      <c r="W35" s="23"/>
      <c r="X35" s="121" t="s">
        <v>127</v>
      </c>
      <c r="Y35" s="33"/>
      <c r="Z35" s="10"/>
    </row>
    <row r="36" spans="1:26" ht="47.45" customHeight="1" x14ac:dyDescent="0.25">
      <c r="A36" s="313">
        <f>A30+1</f>
        <v>7</v>
      </c>
      <c r="B36" s="227" t="s">
        <v>96</v>
      </c>
      <c r="C36" s="20"/>
      <c r="D36" s="45" t="s">
        <v>2</v>
      </c>
      <c r="E36" s="20"/>
      <c r="F36" s="58" t="s">
        <v>49</v>
      </c>
      <c r="G36" s="31"/>
      <c r="H36" s="20"/>
      <c r="I36" s="20"/>
      <c r="J36" s="20"/>
      <c r="K36" s="20"/>
      <c r="L36" s="20"/>
      <c r="M36" s="20"/>
      <c r="N36" s="122" t="s">
        <v>72</v>
      </c>
      <c r="O36" s="20"/>
      <c r="P36" s="20"/>
      <c r="Q36" s="20"/>
      <c r="R36" s="24" t="s">
        <v>60</v>
      </c>
      <c r="S36" s="20"/>
      <c r="T36" s="20"/>
      <c r="U36" s="20"/>
      <c r="V36" s="20"/>
      <c r="W36" s="20"/>
      <c r="X36" s="24" t="s">
        <v>75</v>
      </c>
      <c r="Y36" s="33"/>
      <c r="Z36" s="10"/>
    </row>
    <row r="37" spans="1:26" ht="24.95" customHeight="1" x14ac:dyDescent="0.25">
      <c r="A37" s="313"/>
      <c r="B37" s="78"/>
      <c r="C37" s="22"/>
      <c r="D37" s="76"/>
      <c r="E37" s="22"/>
      <c r="F37" s="131">
        <v>400000</v>
      </c>
      <c r="G37" s="31"/>
      <c r="H37" s="22"/>
      <c r="I37" s="22"/>
      <c r="J37" s="22"/>
      <c r="K37" s="22"/>
      <c r="L37" s="22"/>
      <c r="M37" s="22"/>
      <c r="N37" s="125"/>
      <c r="O37" s="22"/>
      <c r="P37" s="22"/>
      <c r="Q37" s="22"/>
      <c r="R37" s="125"/>
      <c r="S37" s="22"/>
      <c r="T37" s="22"/>
      <c r="U37" s="22"/>
      <c r="V37" s="22"/>
      <c r="W37" s="22"/>
      <c r="X37" s="125"/>
      <c r="Y37" s="33"/>
      <c r="Z37" s="10"/>
    </row>
    <row r="38" spans="1:26" ht="21.95" customHeight="1" thickBot="1" x14ac:dyDescent="0.3">
      <c r="A38" s="313"/>
      <c r="B38" s="228" t="s">
        <v>120</v>
      </c>
      <c r="C38" s="23"/>
      <c r="D38" s="65" t="s">
        <v>144</v>
      </c>
      <c r="E38" s="23"/>
      <c r="F38" s="59"/>
      <c r="G38" s="31"/>
      <c r="H38" s="23"/>
      <c r="I38" s="23"/>
      <c r="J38" s="23"/>
      <c r="K38" s="23"/>
      <c r="L38" s="23"/>
      <c r="M38" s="23"/>
      <c r="N38" s="124"/>
      <c r="O38" s="23"/>
      <c r="P38" s="23"/>
      <c r="Q38" s="23"/>
      <c r="R38" s="26"/>
      <c r="S38" s="23"/>
      <c r="T38" s="23"/>
      <c r="U38" s="23"/>
      <c r="V38" s="23"/>
      <c r="W38" s="23"/>
      <c r="X38" s="123"/>
      <c r="Y38" s="33"/>
      <c r="Z38" s="10"/>
    </row>
    <row r="39" spans="1:26" s="2" customFormat="1" ht="8.1" customHeight="1" thickBot="1" x14ac:dyDescent="0.3">
      <c r="A39" s="3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0"/>
      <c r="Y39" s="33"/>
      <c r="Z39" s="162"/>
    </row>
    <row r="40" spans="1:26" ht="18" customHeight="1" x14ac:dyDescent="0.25">
      <c r="A40" s="160"/>
      <c r="B40" s="23"/>
      <c r="C40" s="23"/>
      <c r="D40" s="139" t="s">
        <v>175</v>
      </c>
      <c r="E40" s="23"/>
      <c r="F40" s="23"/>
      <c r="G40" s="31"/>
      <c r="H40" s="23"/>
      <c r="I40" s="23"/>
      <c r="J40" s="23"/>
      <c r="K40" s="23"/>
      <c r="L40" s="23"/>
      <c r="M40" s="23"/>
      <c r="N40" s="277"/>
      <c r="O40" s="23"/>
      <c r="P40" s="23"/>
      <c r="Q40" s="23"/>
      <c r="R40" s="23"/>
      <c r="S40" s="23"/>
      <c r="T40" s="23"/>
      <c r="U40" s="23"/>
      <c r="V40" s="23"/>
      <c r="W40" s="23"/>
      <c r="X40" s="121" t="s">
        <v>127</v>
      </c>
      <c r="Y40" s="33"/>
      <c r="Z40" s="10"/>
    </row>
    <row r="41" spans="1:26" ht="47.25" x14ac:dyDescent="0.25">
      <c r="A41" s="160"/>
      <c r="B41" s="10"/>
      <c r="C41" s="20"/>
      <c r="D41" s="45" t="s">
        <v>40</v>
      </c>
      <c r="E41" s="20"/>
      <c r="F41" s="20"/>
      <c r="G41" s="31"/>
      <c r="H41" s="140"/>
      <c r="I41" s="20"/>
      <c r="J41" s="20"/>
      <c r="K41" s="20"/>
      <c r="L41" s="20"/>
      <c r="M41" s="20"/>
      <c r="N41" s="20"/>
      <c r="O41" s="20"/>
      <c r="P41" s="23"/>
      <c r="Q41" s="23"/>
      <c r="R41" s="20"/>
      <c r="S41" s="20"/>
      <c r="T41" s="23"/>
      <c r="U41" s="23"/>
      <c r="V41" s="23"/>
      <c r="W41" s="23"/>
      <c r="X41" s="24" t="s">
        <v>73</v>
      </c>
      <c r="Y41" s="33"/>
      <c r="Z41" s="10"/>
    </row>
    <row r="42" spans="1:26" ht="24.95" customHeight="1" x14ac:dyDescent="0.25">
      <c r="A42" s="160"/>
      <c r="B42" s="10"/>
      <c r="C42" s="22"/>
      <c r="D42" s="76"/>
      <c r="E42" s="22"/>
      <c r="F42" s="22"/>
      <c r="G42" s="31"/>
      <c r="H42" s="22"/>
      <c r="I42" s="22"/>
      <c r="J42" s="22"/>
      <c r="K42" s="22"/>
      <c r="L42" s="22"/>
      <c r="M42" s="22"/>
      <c r="N42" s="39"/>
      <c r="O42" s="22"/>
      <c r="P42" s="23"/>
      <c r="Q42" s="23"/>
      <c r="R42" s="22"/>
      <c r="S42" s="22"/>
      <c r="T42" s="23"/>
      <c r="U42" s="23"/>
      <c r="V42" s="23"/>
      <c r="W42" s="23"/>
      <c r="X42" s="125"/>
      <c r="Y42" s="30"/>
      <c r="Z42" s="10"/>
    </row>
    <row r="43" spans="1:26" ht="21.95" customHeight="1" thickBot="1" x14ac:dyDescent="0.3">
      <c r="A43" s="160"/>
      <c r="B43" s="10"/>
      <c r="C43" s="23"/>
      <c r="D43" s="65" t="s">
        <v>146</v>
      </c>
      <c r="E43" s="23"/>
      <c r="F43" s="23"/>
      <c r="G43" s="31"/>
      <c r="H43" s="23"/>
      <c r="I43" s="23"/>
      <c r="J43" s="23"/>
      <c r="K43" s="23"/>
      <c r="L43" s="23"/>
      <c r="M43" s="23"/>
      <c r="N43" s="278"/>
      <c r="O43" s="23"/>
      <c r="P43" s="23"/>
      <c r="Q43" s="23"/>
      <c r="R43" s="23"/>
      <c r="S43" s="23"/>
      <c r="T43" s="23"/>
      <c r="U43" s="23"/>
      <c r="V43" s="23"/>
      <c r="W43" s="23"/>
      <c r="X43" s="123"/>
      <c r="Y43" s="30"/>
      <c r="Z43" s="10"/>
    </row>
    <row r="44" spans="1:26" s="2" customFormat="1" ht="8.1" customHeight="1" x14ac:dyDescent="0.25">
      <c r="A44" s="37"/>
      <c r="B44" s="16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30"/>
      <c r="Z44" s="162"/>
    </row>
    <row r="45" spans="1:26" ht="9.75" customHeight="1" x14ac:dyDescent="0.25">
      <c r="A45" s="160"/>
      <c r="B45" s="10"/>
      <c r="C45" s="23"/>
      <c r="D45" s="23"/>
      <c r="E45" s="23"/>
      <c r="F45" s="23"/>
      <c r="G45" s="31"/>
      <c r="H45" s="23"/>
      <c r="I45" s="23"/>
      <c r="J45" s="23"/>
      <c r="K45" s="23"/>
      <c r="L45" s="23"/>
      <c r="M45" s="23"/>
      <c r="N45" s="279"/>
      <c r="O45" s="23"/>
      <c r="P45" s="23"/>
      <c r="Q45" s="23"/>
      <c r="R45" s="23"/>
      <c r="S45" s="23"/>
      <c r="T45" s="23"/>
      <c r="U45" s="23"/>
      <c r="V45" s="23"/>
      <c r="W45" s="23"/>
      <c r="X45" s="30"/>
      <c r="Y45" s="30"/>
      <c r="Z45" s="10"/>
    </row>
    <row r="46" spans="1:26" ht="47.25" hidden="1" customHeight="1" x14ac:dyDescent="0.25">
      <c r="A46" s="160"/>
      <c r="B46" s="10"/>
      <c r="C46" s="162"/>
      <c r="D46" s="10"/>
      <c r="E46" s="23"/>
      <c r="F46" s="23"/>
      <c r="G46" s="31"/>
      <c r="H46" s="23"/>
      <c r="I46" s="23"/>
      <c r="J46" s="23"/>
      <c r="K46" s="23"/>
      <c r="L46" s="23"/>
      <c r="M46" s="23"/>
      <c r="N46" s="20"/>
      <c r="O46" s="20"/>
      <c r="P46" s="23"/>
      <c r="Q46" s="23"/>
      <c r="R46" s="20"/>
      <c r="S46" s="20"/>
      <c r="T46" s="23"/>
      <c r="U46" s="23"/>
      <c r="V46" s="23"/>
      <c r="W46" s="23"/>
      <c r="X46" s="33"/>
      <c r="Y46" s="33"/>
      <c r="Z46" s="10"/>
    </row>
    <row r="47" spans="1:26" ht="24.75" hidden="1" customHeight="1" x14ac:dyDescent="0.25">
      <c r="A47" s="160"/>
      <c r="B47" s="10"/>
      <c r="C47" s="162"/>
      <c r="D47" s="10"/>
      <c r="E47" s="23"/>
      <c r="F47" s="23"/>
      <c r="G47" s="31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22"/>
      <c r="S47" s="22"/>
      <c r="T47" s="23"/>
      <c r="U47" s="23"/>
      <c r="V47" s="23"/>
      <c r="W47" s="23"/>
      <c r="X47" s="30"/>
      <c r="Y47" s="30"/>
      <c r="Z47" s="10"/>
    </row>
    <row r="48" spans="1:26" ht="21.75" hidden="1" customHeight="1" x14ac:dyDescent="0.25">
      <c r="A48" s="160"/>
      <c r="B48" s="10"/>
      <c r="C48" s="162"/>
      <c r="D48" s="10"/>
      <c r="E48" s="23"/>
      <c r="F48" s="23"/>
      <c r="G48" s="31"/>
      <c r="H48" s="23"/>
      <c r="I48" s="23"/>
      <c r="J48" s="23"/>
      <c r="K48" s="23"/>
      <c r="L48" s="23"/>
      <c r="M48" s="23"/>
      <c r="N48" s="278"/>
      <c r="O48" s="23"/>
      <c r="P48" s="23"/>
      <c r="Q48" s="23"/>
      <c r="R48" s="23"/>
      <c r="S48" s="23"/>
      <c r="T48" s="23"/>
      <c r="U48" s="23"/>
      <c r="V48" s="23"/>
      <c r="W48" s="23"/>
      <c r="X48" s="30"/>
      <c r="Y48" s="30"/>
      <c r="Z48" s="10"/>
    </row>
    <row r="49" spans="1:27" ht="15.75" thickBot="1" x14ac:dyDescent="0.3">
      <c r="X49" s="14"/>
      <c r="Y49" s="27"/>
    </row>
    <row r="50" spans="1:27" ht="20.25" thickTop="1" thickBot="1" x14ac:dyDescent="0.3">
      <c r="A50" s="132"/>
      <c r="B50" s="317">
        <f>B64-B65-D67</f>
        <v>4157413975</v>
      </c>
      <c r="C50" s="318"/>
      <c r="D50" s="319"/>
      <c r="E50" s="41"/>
      <c r="F50" s="142">
        <f>F7+F12+F17+F22+F27+F32+F37+F42+F47</f>
        <v>159185280</v>
      </c>
      <c r="G50" s="4"/>
      <c r="H50" s="144">
        <f>H7+H12+H17+H22+H27+H32+H37+H42+H47</f>
        <v>745465103.62264156</v>
      </c>
      <c r="I50" s="145"/>
      <c r="J50" s="146">
        <f>J7+J12+J17+J22+J27+J32+J37+J42+J47</f>
        <v>347116236</v>
      </c>
      <c r="K50" s="145"/>
      <c r="L50" s="146">
        <f>L7+L12+L17+L22+L27+L32+L37+L42+L47</f>
        <v>1000000</v>
      </c>
      <c r="M50" s="145"/>
      <c r="N50" s="146">
        <f>N37+N42+N47+N7+N27+N32+N12+N17+N22</f>
        <v>108787874.26415095</v>
      </c>
      <c r="O50" s="145"/>
      <c r="P50" s="146">
        <f>P22+P17+P12+P7+P27</f>
        <v>545485305</v>
      </c>
      <c r="Q50" s="145"/>
      <c r="R50" s="146">
        <f>R7+R12+R17+R22+R27+R32+R37+R42+R47</f>
        <v>281247753.90427172</v>
      </c>
      <c r="S50" s="145"/>
      <c r="T50" s="146">
        <f>T7+T12+T17+T22+T27+T32+T37+T42+T47</f>
        <v>98647730.769230768</v>
      </c>
      <c r="U50" s="145"/>
      <c r="V50" s="146">
        <f>V7+V12+V17+V22+V27+V32+V37+V42+V47</f>
        <v>129593854</v>
      </c>
      <c r="W50" s="145"/>
      <c r="X50" s="146">
        <f>X7+X12+X17+X22+X27+X32+X37+X42</f>
        <v>395313734</v>
      </c>
      <c r="Y50" s="145"/>
      <c r="Z50" s="146">
        <f>Z7+Z12+Z17+Z22+Z27+Z32+Z37+Z42+Z47+AB7+AB12</f>
        <v>67461538.461538464</v>
      </c>
      <c r="AA50" s="180">
        <f>SUM(H50:Z50)</f>
        <v>2720119130.0218334</v>
      </c>
    </row>
    <row r="51" spans="1:27" ht="28.5" customHeight="1" thickTop="1" thickBot="1" x14ac:dyDescent="0.3">
      <c r="A51" s="64"/>
      <c r="B51" s="4"/>
      <c r="H51" s="150">
        <f>H50/$AA$50</f>
        <v>0.27405604974979825</v>
      </c>
      <c r="I51" s="151"/>
      <c r="J51" s="150">
        <f>J50/$AA$50</f>
        <v>0.12761067416823535</v>
      </c>
      <c r="K51" s="152"/>
      <c r="L51" s="150">
        <f>L50/$AA$50</f>
        <v>3.6763095739559518E-4</v>
      </c>
      <c r="M51" s="153"/>
      <c r="N51" s="150">
        <f>N50/$AA$50</f>
        <v>3.9993790368761439E-2</v>
      </c>
      <c r="O51" s="153"/>
      <c r="P51" s="150">
        <f>P50/$AA$50</f>
        <v>0.20053728492237824</v>
      </c>
      <c r="Q51" s="153"/>
      <c r="R51" s="150">
        <f>R50/$AA$50</f>
        <v>0.10339538103318816</v>
      </c>
      <c r="S51" s="153"/>
      <c r="T51" s="150">
        <f>T50/$AA$50</f>
        <v>3.6265959707595219E-2</v>
      </c>
      <c r="U51" s="153"/>
      <c r="V51" s="150">
        <f>V50/$AA$50</f>
        <v>4.7642712618604977E-2</v>
      </c>
      <c r="W51" s="151"/>
      <c r="X51" s="150">
        <f>X50/$AA$50</f>
        <v>0.14532956650204765</v>
      </c>
      <c r="Y51" s="153"/>
      <c r="Z51" s="150">
        <f>Z50/$AA$50</f>
        <v>2.480094997199515E-2</v>
      </c>
      <c r="AA51" s="150">
        <f>AA50/$AA$50</f>
        <v>1</v>
      </c>
    </row>
    <row r="52" spans="1:27" ht="31.5" customHeight="1" thickBot="1" x14ac:dyDescent="0.3">
      <c r="A52" s="64"/>
      <c r="B52" s="39"/>
      <c r="C52" s="3"/>
      <c r="D52" s="138"/>
      <c r="H52" s="81" t="s">
        <v>33</v>
      </c>
      <c r="I52" s="82"/>
      <c r="J52" s="83" t="s">
        <v>77</v>
      </c>
      <c r="K52" s="82"/>
      <c r="L52" s="84" t="s">
        <v>64</v>
      </c>
      <c r="M52" s="82"/>
      <c r="N52" s="85" t="s">
        <v>65</v>
      </c>
      <c r="O52" s="82"/>
      <c r="P52" s="86" t="s">
        <v>67</v>
      </c>
      <c r="Q52" s="82"/>
      <c r="R52" s="87" t="s">
        <v>68</v>
      </c>
      <c r="S52" s="82"/>
      <c r="T52" s="88" t="s">
        <v>69</v>
      </c>
      <c r="U52" s="82"/>
      <c r="V52" s="89" t="s">
        <v>174</v>
      </c>
      <c r="W52" s="82"/>
      <c r="X52" s="265" t="s">
        <v>70</v>
      </c>
      <c r="Y52" s="82"/>
      <c r="Z52" s="91" t="s">
        <v>27</v>
      </c>
    </row>
    <row r="55" spans="1:27" ht="15" customHeight="1" x14ac:dyDescent="0.25">
      <c r="N55" s="60" t="s">
        <v>260</v>
      </c>
    </row>
    <row r="56" spans="1:27" ht="15" customHeight="1" thickBot="1" x14ac:dyDescent="0.3">
      <c r="D56" s="154" t="s">
        <v>133</v>
      </c>
      <c r="H56" s="5" t="s">
        <v>150</v>
      </c>
      <c r="J56" s="176" t="s">
        <v>33</v>
      </c>
      <c r="K56" s="155"/>
      <c r="L56" s="177" t="s">
        <v>77</v>
      </c>
      <c r="V56" s="60" t="s">
        <v>162</v>
      </c>
    </row>
    <row r="57" spans="1:27" ht="15" customHeight="1" thickTop="1" thickBot="1" x14ac:dyDescent="0.3">
      <c r="A57" s="189" t="s">
        <v>134</v>
      </c>
      <c r="B57" s="190">
        <f>1295938540</f>
        <v>1295938540</v>
      </c>
      <c r="C57" s="191"/>
      <c r="D57" s="192">
        <v>1</v>
      </c>
      <c r="F57" s="4"/>
      <c r="J57" s="178">
        <f>B7+B12</f>
        <v>0</v>
      </c>
      <c r="K57" s="156"/>
      <c r="L57" s="178">
        <f>D42+D37+D32+D27+D22+D17+D12+D7+B22+B27</f>
        <v>0</v>
      </c>
    </row>
    <row r="58" spans="1:27" ht="15" customHeight="1" thickTop="1" thickBot="1" x14ac:dyDescent="0.3">
      <c r="A58" s="193"/>
      <c r="B58" s="39"/>
      <c r="C58" s="187"/>
      <c r="D58" s="188"/>
      <c r="E58" s="36"/>
      <c r="J58" s="238" t="s">
        <v>67</v>
      </c>
      <c r="K58" s="156"/>
      <c r="L58" s="179" t="s">
        <v>69</v>
      </c>
      <c r="U58" s="60" t="s">
        <v>17</v>
      </c>
      <c r="V58" s="158">
        <f>H51</f>
        <v>0.27405604974979825</v>
      </c>
      <c r="W58" s="60"/>
    </row>
    <row r="59" spans="1:27" ht="24.75" customHeight="1" x14ac:dyDescent="0.25">
      <c r="A59" s="273" t="s">
        <v>160</v>
      </c>
      <c r="B59" s="274">
        <f>H50+J50+L50+N50+P50+R50+T50+V50+X50+Z50</f>
        <v>2720119130.0218334</v>
      </c>
      <c r="C59" s="187"/>
      <c r="D59" s="188"/>
      <c r="E59" s="36"/>
      <c r="J59" s="255">
        <f>B37+B32</f>
        <v>0</v>
      </c>
      <c r="K59" s="256"/>
      <c r="L59" s="255">
        <f>B17</f>
        <v>0</v>
      </c>
      <c r="U59" s="60" t="s">
        <v>19</v>
      </c>
      <c r="V59" s="158">
        <f>J51</f>
        <v>0.12761067416823535</v>
      </c>
      <c r="W59" s="60"/>
    </row>
    <row r="60" spans="1:27" ht="34.5" customHeight="1" thickBot="1" x14ac:dyDescent="0.3">
      <c r="A60" s="241" t="s">
        <v>166</v>
      </c>
      <c r="B60" s="251">
        <f>B57/0.5</f>
        <v>2591877080</v>
      </c>
      <c r="C60" s="187"/>
      <c r="D60" s="188">
        <f>B57/B60</f>
        <v>0.5</v>
      </c>
      <c r="E60" s="36"/>
      <c r="F60" s="4"/>
      <c r="U60" s="60" t="s">
        <v>21</v>
      </c>
      <c r="V60" s="158">
        <f>L51</f>
        <v>3.6763095739559518E-4</v>
      </c>
      <c r="W60" s="60"/>
    </row>
    <row r="61" spans="1:27" ht="60" customHeight="1" thickBot="1" x14ac:dyDescent="0.3">
      <c r="A61" s="253" t="s">
        <v>167</v>
      </c>
      <c r="B61" s="254">
        <f>(B57+D67)/0.5</f>
        <v>2720119130</v>
      </c>
      <c r="C61" s="170"/>
      <c r="D61" s="194">
        <v>0.5</v>
      </c>
      <c r="F61" s="4"/>
      <c r="J61" s="4"/>
      <c r="K61" s="60"/>
      <c r="U61" s="259" t="s">
        <v>22</v>
      </c>
      <c r="V61" s="260">
        <f>N51</f>
        <v>3.9993790368761439E-2</v>
      </c>
      <c r="W61" s="60"/>
    </row>
    <row r="62" spans="1:27" ht="15" customHeight="1" x14ac:dyDescent="0.25">
      <c r="A62" s="239" t="s">
        <v>194</v>
      </c>
      <c r="B62" s="276">
        <f>'SP var opt bez IP'!B58-'50% SR I.P 1,5%'!B61</f>
        <v>1172511834.5356212</v>
      </c>
      <c r="C62" s="60"/>
      <c r="E62" s="60"/>
      <c r="K62" s="60"/>
      <c r="U62" s="259" t="s">
        <v>23</v>
      </c>
      <c r="V62" s="260">
        <f>P51</f>
        <v>0.20053728492237824</v>
      </c>
      <c r="W62" s="60"/>
      <c r="X62" s="231">
        <f>V61+V62+V63</f>
        <v>0.34392645632432783</v>
      </c>
    </row>
    <row r="63" spans="1:27" ht="15" customHeight="1" x14ac:dyDescent="0.25">
      <c r="K63" s="184" t="s">
        <v>17</v>
      </c>
      <c r="L63" s="134">
        <f>J57/B50</f>
        <v>0</v>
      </c>
      <c r="U63" s="259" t="s">
        <v>24</v>
      </c>
      <c r="V63" s="260">
        <f>R51</f>
        <v>0.10339538103318816</v>
      </c>
      <c r="W63" s="60"/>
    </row>
    <row r="64" spans="1:27" ht="15" customHeight="1" x14ac:dyDescent="0.25">
      <c r="A64" s="141" t="s">
        <v>135</v>
      </c>
      <c r="B64" s="143">
        <v>4274735000</v>
      </c>
      <c r="K64" s="185" t="s">
        <v>19</v>
      </c>
      <c r="L64" s="134">
        <f>L57/B50</f>
        <v>0</v>
      </c>
      <c r="U64" s="60" t="s">
        <v>18</v>
      </c>
      <c r="V64" s="158">
        <f>T51</f>
        <v>3.6265959707595219E-2</v>
      </c>
      <c r="W64" s="60"/>
    </row>
    <row r="65" spans="1:30" ht="15" customHeight="1" x14ac:dyDescent="0.25">
      <c r="A65" s="141" t="s">
        <v>235</v>
      </c>
      <c r="B65" s="143">
        <f>F50-F12-F17-F7</f>
        <v>53200000</v>
      </c>
      <c r="K65" s="184" t="s">
        <v>23</v>
      </c>
      <c r="L65" s="134">
        <f>J59/B50</f>
        <v>0</v>
      </c>
      <c r="U65" s="60" t="s">
        <v>25</v>
      </c>
      <c r="V65" s="158">
        <f>V51</f>
        <v>4.7642712618604977E-2</v>
      </c>
      <c r="W65" s="60"/>
    </row>
    <row r="66" spans="1:30" ht="15" customHeight="1" x14ac:dyDescent="0.25">
      <c r="K66" s="186" t="s">
        <v>18</v>
      </c>
      <c r="L66" s="134">
        <f>L59/B50</f>
        <v>0</v>
      </c>
      <c r="U66" s="60" t="s">
        <v>26</v>
      </c>
      <c r="V66" s="158">
        <f>X51</f>
        <v>0.14532956650204765</v>
      </c>
    </row>
    <row r="67" spans="1:30" ht="15" customHeight="1" x14ac:dyDescent="0.25">
      <c r="A67" s="141" t="s">
        <v>151</v>
      </c>
      <c r="B67" s="143">
        <f>B64*0.985</f>
        <v>4210613975</v>
      </c>
      <c r="D67" s="117">
        <f>B64-B67</f>
        <v>64121025</v>
      </c>
      <c r="F67" s="60" t="s">
        <v>153</v>
      </c>
      <c r="H67" s="175">
        <f>D67/0.5</f>
        <v>128242050</v>
      </c>
      <c r="U67" s="60" t="s">
        <v>121</v>
      </c>
      <c r="V67" s="158">
        <f>Z51</f>
        <v>2.480094997199515E-2</v>
      </c>
    </row>
    <row r="68" spans="1:30" ht="15" customHeight="1" x14ac:dyDescent="0.25">
      <c r="A68" s="141"/>
      <c r="B68" s="143"/>
      <c r="D68" s="117"/>
      <c r="H68" s="175"/>
      <c r="K68" s="132"/>
      <c r="L68" s="134"/>
    </row>
    <row r="69" spans="1:30" ht="15" customHeight="1" x14ac:dyDescent="0.25">
      <c r="H69" s="4"/>
    </row>
    <row r="70" spans="1:30" ht="24.75" customHeight="1" x14ac:dyDescent="0.25">
      <c r="A70" s="141" t="s">
        <v>159</v>
      </c>
      <c r="B70" s="117">
        <f>0.05*B57</f>
        <v>64796927</v>
      </c>
      <c r="D70" s="117">
        <f>B70/0.5</f>
        <v>129593854</v>
      </c>
      <c r="H70" s="4"/>
      <c r="U70" s="60"/>
    </row>
    <row r="71" spans="1:30" ht="24.75" customHeight="1" x14ac:dyDescent="0.25">
      <c r="A71" s="141"/>
      <c r="B71" s="117"/>
    </row>
    <row r="72" spans="1:30" ht="24.95" customHeight="1" x14ac:dyDescent="0.25"/>
    <row r="73" spans="1:30" ht="24.95" customHeight="1" x14ac:dyDescent="0.25"/>
    <row r="74" spans="1:30" ht="24.95" customHeight="1" x14ac:dyDescent="0.25"/>
    <row r="75" spans="1:30" ht="18.75" x14ac:dyDescent="0.25">
      <c r="A75" s="308"/>
      <c r="B75" s="309"/>
    </row>
    <row r="76" spans="1:30" ht="15.75" x14ac:dyDescent="0.25">
      <c r="A76" s="141"/>
      <c r="B76" s="310"/>
    </row>
    <row r="77" spans="1:30" x14ac:dyDescent="0.25">
      <c r="A77" s="2"/>
      <c r="B77" s="310"/>
    </row>
    <row r="78" spans="1:30" x14ac:dyDescent="0.25">
      <c r="A78" s="3"/>
      <c r="B78" s="310"/>
    </row>
    <row r="79" spans="1:30" x14ac:dyDescent="0.25">
      <c r="A79" s="3"/>
      <c r="B79" s="310"/>
    </row>
    <row r="80" spans="1:30" x14ac:dyDescent="0.25">
      <c r="A80" s="2"/>
      <c r="B80" s="2"/>
      <c r="AD80" s="116"/>
    </row>
    <row r="81" spans="1:2" x14ac:dyDescent="0.25">
      <c r="A81" s="2"/>
      <c r="B81" s="310"/>
    </row>
    <row r="82" spans="1:2" x14ac:dyDescent="0.25">
      <c r="A82" s="2"/>
      <c r="B82" s="2"/>
    </row>
    <row r="83" spans="1:2" x14ac:dyDescent="0.25">
      <c r="A83" s="2"/>
      <c r="B83" s="2"/>
    </row>
  </sheetData>
  <mergeCells count="10">
    <mergeCell ref="H2:Y2"/>
    <mergeCell ref="A30:A33"/>
    <mergeCell ref="A35:A38"/>
    <mergeCell ref="B50:D50"/>
    <mergeCell ref="B3:D3"/>
    <mergeCell ref="A5:A8"/>
    <mergeCell ref="A10:A13"/>
    <mergeCell ref="A15:A18"/>
    <mergeCell ref="A20:A23"/>
    <mergeCell ref="A25:A28"/>
  </mergeCells>
  <dataValidations count="2">
    <dataValidation type="list" allowBlank="1" showInputMessage="1" showErrorMessage="1" sqref="I7">
      <formula1>#REF!</formula1>
    </dataValidation>
    <dataValidation type="list" allowBlank="1" showInputMessage="1" showErrorMessage="1" sqref="C7">
      <formula1>#REF!</formula1>
    </dataValidation>
  </dataValidations>
  <pageMargins left="0.7" right="0.7" top="0.78740157499999996" bottom="0.78740157499999996" header="0.3" footer="0.3"/>
  <pageSetup paperSize="8" scale="4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>
          <x14:formula1>
            <xm:f>#REF!</xm:f>
          </x14:formula1>
          <xm:sqref>T8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B17</xm:sqref>
        </x14:dataValidation>
        <x14:dataValidation type="list" allowBlank="1" showInputMessage="1" showErrorMessage="1">
          <x14:formula1>
            <xm:f>#REF!</xm:f>
          </x14:formula1>
          <xm:sqref>B38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R12</xm:sqref>
        </x14:dataValidation>
        <x14:dataValidation type="list" allowBlank="1" showInputMessage="1" showErrorMessage="1">
          <x14:formula1>
            <xm:f>#REF!</xm:f>
          </x14:formula1>
          <xm:sqref>R8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P8</xm:sqref>
        </x14:dataValidation>
        <x14:dataValidation type="list" allowBlank="1" showInputMessage="1" showErrorMessage="1">
          <x14:formula1>
            <xm:f>#REF!</xm:f>
          </x14:formula1>
          <xm:sqref>P13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H7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N18</xm:sqref>
        </x14:dataValidation>
        <x14:dataValidation type="list" allowBlank="1" showInputMessage="1" showErrorMessage="1">
          <x14:formula1>
            <xm:f>#REF!</xm:f>
          </x14:formula1>
          <xm:sqref>N13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R23</xm:sqref>
        </x14:dataValidation>
        <x14:dataValidation type="list" allowBlank="1" showInputMessage="1" showErrorMessage="1">
          <x14:formula1>
            <xm:f>#REF!</xm:f>
          </x14:formula1>
          <xm:sqref>R22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R33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X13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X8</xm:sqref>
        </x14:dataValidation>
        <x14:dataValidation type="list" allowBlank="1" showInputMessage="1" showErrorMessage="1">
          <x14:formula1>
            <xm:f>#REF!</xm:f>
          </x14:formula1>
          <xm:sqref>D42</xm:sqref>
        </x14:dataValidation>
        <x14:dataValidation type="list" allowBlank="1" showInputMessage="1" showErrorMessage="1">
          <x14:formula1>
            <xm:f>#REF!</xm:f>
          </x14:formula1>
          <xm:sqref>D37</xm:sqref>
        </x14:dataValidation>
        <x14:dataValidation type="list" allowBlank="1" showInputMessage="1" showErrorMessage="1">
          <x14:formula1>
            <xm:f>#REF!</xm:f>
          </x14:formula1>
          <xm:sqref>D32</xm:sqref>
        </x14:dataValidation>
        <x14:dataValidation type="list" allowBlank="1" showInputMessage="1" showErrorMessage="1">
          <x14:formula1>
            <xm:f>#REF!</xm:f>
          </x14:formula1>
          <xm:sqref>D27</xm:sqref>
        </x14:dataValidation>
        <x14:dataValidation type="list" allowBlank="1" showInputMessage="1" showErrorMessage="1">
          <x14:formula1>
            <xm:f>#REF!</xm:f>
          </x14:formula1>
          <xm:sqref>D22</xm:sqref>
        </x14:dataValidation>
        <x14:dataValidation type="list" allowBlank="1" showInputMessage="1" showErrorMessage="1">
          <x14:formula1>
            <xm:f>#REF!</xm:f>
          </x14:formula1>
          <xm:sqref>D17</xm:sqref>
        </x14:dataValidation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D7</xm:sqref>
        </x14:dataValidation>
        <x14:dataValidation type="list" allowBlank="1" showInputMessage="1" showErrorMessage="1">
          <x14:formula1>
            <xm:f>#REF!</xm:f>
          </x14:formula1>
          <xm:sqref>B32</xm:sqref>
        </x14:dataValidation>
        <x14:dataValidation type="list" allowBlank="1" showInputMessage="1" showErrorMessage="1">
          <x14:formula1>
            <xm:f>#REF!</xm:f>
          </x14:formula1>
          <xm:sqref>B27</xm:sqref>
        </x14:dataValidation>
        <x14:dataValidation type="list" allowBlank="1" showInputMessage="1" showErrorMessage="1">
          <x14:formula1>
            <xm:f>#REF!</xm:f>
          </x14:formula1>
          <xm:sqref>B22</xm:sqref>
        </x14:dataValidation>
        <x14:dataValidation type="list" allowBlank="1" showInputMessage="1" showErrorMessage="1">
          <x14:formula1>
            <xm:f>#REF!</xm:f>
          </x14:formula1>
          <xm:sqref>B12</xm:sqref>
        </x14:dataValidation>
        <x14:dataValidation type="list" allowBlank="1" showInputMessage="1" showErrorMessage="1">
          <x14:formula1>
            <xm:f>#REF!</xm:f>
          </x14:formula1>
          <xm:sqref>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D79"/>
  <sheetViews>
    <sheetView topLeftCell="A10" zoomScale="70" zoomScaleNormal="70" workbookViewId="0">
      <selection activeCell="B50" sqref="B50:D50"/>
    </sheetView>
  </sheetViews>
  <sheetFormatPr defaultColWidth="8.7109375" defaultRowHeight="15" x14ac:dyDescent="0.25"/>
  <cols>
    <col min="1" max="1" width="25.85546875" style="60" customWidth="1"/>
    <col min="2" max="2" width="20.7109375" style="60" customWidth="1"/>
    <col min="3" max="3" width="1.7109375" style="2" customWidth="1"/>
    <col min="4" max="4" width="20.7109375" style="60" customWidth="1"/>
    <col min="5" max="5" width="1.7109375" style="2" customWidth="1"/>
    <col min="6" max="6" width="20.7109375" style="60" customWidth="1"/>
    <col min="7" max="7" width="7.28515625" style="60" customWidth="1"/>
    <col min="8" max="8" width="20.7109375" style="60" customWidth="1"/>
    <col min="9" max="9" width="1.7109375" style="3" customWidth="1"/>
    <col min="10" max="10" width="20.7109375" style="60" customWidth="1"/>
    <col min="11" max="11" width="1.7109375" style="2" customWidth="1"/>
    <col min="12" max="12" width="20.7109375" style="60" customWidth="1"/>
    <col min="13" max="13" width="1.7109375" style="2" customWidth="1"/>
    <col min="14" max="14" width="20.7109375" style="60" customWidth="1"/>
    <col min="15" max="15" width="1.7109375" style="2" customWidth="1"/>
    <col min="16" max="16" width="20.7109375" style="60" customWidth="1"/>
    <col min="17" max="17" width="1.7109375" style="2" customWidth="1"/>
    <col min="18" max="18" width="20.7109375" style="60" customWidth="1"/>
    <col min="19" max="19" width="1.7109375" style="2" customWidth="1"/>
    <col min="20" max="20" width="20.7109375" style="60" customWidth="1"/>
    <col min="21" max="21" width="1.7109375" style="2" customWidth="1"/>
    <col min="22" max="22" width="20.7109375" style="60" customWidth="1"/>
    <col min="23" max="23" width="1.7109375" style="3" customWidth="1"/>
    <col min="24" max="24" width="20.7109375" style="60" customWidth="1"/>
    <col min="25" max="25" width="1.7109375" style="2" customWidth="1"/>
    <col min="26" max="26" width="20.7109375" style="60" customWidth="1"/>
    <col min="27" max="27" width="21.28515625" style="60" customWidth="1"/>
    <col min="28" max="28" width="8.7109375" style="60"/>
    <col min="29" max="29" width="11.140625" style="60" bestFit="1" customWidth="1"/>
    <col min="30" max="16384" width="8.7109375" style="60"/>
  </cols>
  <sheetData>
    <row r="1" spans="1:26" ht="19.5" thickBot="1" x14ac:dyDescent="0.35">
      <c r="B1" s="272" t="s">
        <v>204</v>
      </c>
    </row>
    <row r="2" spans="1:26" ht="15.75" thickBot="1" x14ac:dyDescent="0.3">
      <c r="C2" s="15"/>
      <c r="D2" s="6"/>
      <c r="E2" s="15"/>
      <c r="F2" s="6"/>
      <c r="G2" s="6"/>
      <c r="H2" s="324" t="s">
        <v>29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62"/>
    </row>
    <row r="3" spans="1:26" ht="48" thickBot="1" x14ac:dyDescent="0.3">
      <c r="B3" s="314" t="s">
        <v>31</v>
      </c>
      <c r="C3" s="315"/>
      <c r="D3" s="316"/>
      <c r="E3" s="34"/>
      <c r="F3" s="51" t="s">
        <v>32</v>
      </c>
      <c r="G3" s="11"/>
      <c r="H3" s="81" t="s">
        <v>33</v>
      </c>
      <c r="I3" s="82"/>
      <c r="J3" s="83" t="s">
        <v>77</v>
      </c>
      <c r="K3" s="82"/>
      <c r="L3" s="84" t="s">
        <v>64</v>
      </c>
      <c r="M3" s="82"/>
      <c r="N3" s="85" t="s">
        <v>65</v>
      </c>
      <c r="O3" s="82"/>
      <c r="P3" s="86" t="s">
        <v>67</v>
      </c>
      <c r="Q3" s="82"/>
      <c r="R3" s="87" t="s">
        <v>68</v>
      </c>
      <c r="S3" s="82"/>
      <c r="T3" s="232" t="s">
        <v>69</v>
      </c>
      <c r="U3" s="82"/>
      <c r="V3" s="233" t="s">
        <v>174</v>
      </c>
      <c r="W3" s="82"/>
      <c r="X3" s="265" t="s">
        <v>70</v>
      </c>
      <c r="Y3" s="82"/>
      <c r="Z3" s="312" t="s">
        <v>27</v>
      </c>
    </row>
    <row r="4" spans="1:26" ht="16.5" thickBot="1" x14ac:dyDescent="0.3">
      <c r="B4" s="5"/>
      <c r="C4" s="8"/>
      <c r="D4" s="19"/>
      <c r="E4" s="34"/>
      <c r="F4" s="19"/>
      <c r="G4" s="11"/>
      <c r="H4" s="19"/>
      <c r="I4" s="33"/>
      <c r="J4" s="19"/>
      <c r="K4" s="34"/>
      <c r="L4" s="19"/>
      <c r="M4" s="34"/>
      <c r="N4" s="19"/>
      <c r="O4" s="34"/>
      <c r="P4" s="19"/>
      <c r="Q4" s="34"/>
      <c r="R4" s="19"/>
      <c r="S4" s="34"/>
      <c r="T4" s="19"/>
      <c r="U4" s="34"/>
      <c r="V4" s="19"/>
      <c r="W4" s="33"/>
      <c r="X4" s="19"/>
      <c r="Y4" s="34"/>
      <c r="Z4" s="19"/>
    </row>
    <row r="5" spans="1:26" ht="18" customHeight="1" x14ac:dyDescent="0.25">
      <c r="A5" s="313">
        <v>1</v>
      </c>
      <c r="B5" s="133" t="s">
        <v>176</v>
      </c>
      <c r="C5" s="33"/>
      <c r="D5" s="139" t="s">
        <v>175</v>
      </c>
      <c r="E5" s="20"/>
      <c r="F5" s="55" t="s">
        <v>137</v>
      </c>
      <c r="G5" s="31"/>
      <c r="H5" s="67" t="s">
        <v>103</v>
      </c>
      <c r="I5" s="20"/>
      <c r="J5" s="44" t="s">
        <v>97</v>
      </c>
      <c r="K5" s="33"/>
      <c r="L5" s="55" t="s">
        <v>80</v>
      </c>
      <c r="M5" s="20"/>
      <c r="N5" s="16" t="s">
        <v>89</v>
      </c>
      <c r="O5" s="33"/>
      <c r="P5" s="80" t="s">
        <v>190</v>
      </c>
      <c r="Q5" s="42"/>
      <c r="R5" s="282" t="s">
        <v>214</v>
      </c>
      <c r="S5" s="33"/>
      <c r="T5" s="96" t="s">
        <v>193</v>
      </c>
      <c r="U5" s="33"/>
      <c r="V5" s="120" t="s">
        <v>132</v>
      </c>
      <c r="W5" s="20"/>
      <c r="X5" s="266" t="s">
        <v>257</v>
      </c>
      <c r="Y5" s="33"/>
      <c r="Z5" s="104" t="s">
        <v>128</v>
      </c>
    </row>
    <row r="6" spans="1:26" ht="47.25" x14ac:dyDescent="0.25">
      <c r="A6" s="313"/>
      <c r="B6" s="66" t="s">
        <v>28</v>
      </c>
      <c r="C6" s="33"/>
      <c r="D6" s="45" t="s">
        <v>34</v>
      </c>
      <c r="E6" s="20"/>
      <c r="F6" s="56" t="s">
        <v>43</v>
      </c>
      <c r="G6" s="31"/>
      <c r="H6" s="73" t="s">
        <v>35</v>
      </c>
      <c r="I6" s="31"/>
      <c r="J6" s="45" t="s">
        <v>3</v>
      </c>
      <c r="K6" s="33"/>
      <c r="L6" s="56" t="s">
        <v>51</v>
      </c>
      <c r="M6" s="20"/>
      <c r="N6" s="13" t="s">
        <v>52</v>
      </c>
      <c r="O6" s="33"/>
      <c r="P6" s="77" t="s">
        <v>8</v>
      </c>
      <c r="Q6" s="33"/>
      <c r="R6" s="283" t="s">
        <v>9</v>
      </c>
      <c r="S6" s="33"/>
      <c r="T6" s="97" t="s">
        <v>61</v>
      </c>
      <c r="U6" s="33"/>
      <c r="V6" s="118" t="s">
        <v>12</v>
      </c>
      <c r="W6" s="20"/>
      <c r="X6" s="267" t="s">
        <v>13</v>
      </c>
      <c r="Y6" s="33"/>
      <c r="Z6" s="119" t="s">
        <v>14</v>
      </c>
    </row>
    <row r="7" spans="1:26" ht="24.95" customHeight="1" x14ac:dyDescent="0.25">
      <c r="A7" s="313"/>
      <c r="B7" s="76">
        <v>1966378100</v>
      </c>
      <c r="C7" s="35"/>
      <c r="D7" s="76">
        <v>12013400</v>
      </c>
      <c r="E7" s="22"/>
      <c r="F7" s="50">
        <v>60000000</v>
      </c>
      <c r="G7" s="31"/>
      <c r="H7" s="76">
        <v>880675227</v>
      </c>
      <c r="I7" s="35"/>
      <c r="J7" s="46">
        <v>300000000</v>
      </c>
      <c r="K7" s="38"/>
      <c r="L7" s="131">
        <v>1000000</v>
      </c>
      <c r="M7" s="22"/>
      <c r="N7" s="47">
        <v>80000000</v>
      </c>
      <c r="O7" s="21"/>
      <c r="P7" s="78">
        <v>438891621</v>
      </c>
      <c r="Q7" s="22"/>
      <c r="R7" s="284">
        <v>35245124</v>
      </c>
      <c r="S7" s="22"/>
      <c r="T7" s="99">
        <v>98647730.769230768</v>
      </c>
      <c r="U7" s="22"/>
      <c r="V7" s="166">
        <v>161992317.5</v>
      </c>
      <c r="W7" s="22"/>
      <c r="X7" s="268">
        <v>92332193</v>
      </c>
      <c r="Y7" s="30"/>
      <c r="Z7" s="103">
        <v>10000000</v>
      </c>
    </row>
    <row r="8" spans="1:26" ht="21.95" customHeight="1" thickBot="1" x14ac:dyDescent="0.3">
      <c r="A8" s="313"/>
      <c r="B8" s="65" t="s">
        <v>157</v>
      </c>
      <c r="C8" s="23"/>
      <c r="D8" s="65" t="s">
        <v>139</v>
      </c>
      <c r="E8" s="23"/>
      <c r="F8" s="17"/>
      <c r="G8" s="31"/>
      <c r="H8" s="74" t="s">
        <v>98</v>
      </c>
      <c r="I8" s="32"/>
      <c r="J8" s="225">
        <v>4641.3763227922518</v>
      </c>
      <c r="K8" s="30"/>
      <c r="L8" s="57" t="s">
        <v>81</v>
      </c>
      <c r="M8" s="23"/>
      <c r="N8" s="52" t="s">
        <v>184</v>
      </c>
      <c r="O8" s="23"/>
      <c r="P8" s="79" t="s">
        <v>262</v>
      </c>
      <c r="Q8" s="23"/>
      <c r="R8" s="285" t="s">
        <v>110</v>
      </c>
      <c r="S8" s="23"/>
      <c r="T8" s="161">
        <v>1264.7144970414201</v>
      </c>
      <c r="U8" s="23"/>
      <c r="V8" s="102" t="s">
        <v>183</v>
      </c>
      <c r="W8" s="23"/>
      <c r="X8" s="269" t="s">
        <v>115</v>
      </c>
      <c r="Y8" s="30"/>
      <c r="Z8" s="105"/>
    </row>
    <row r="9" spans="1:26" ht="8.1" customHeight="1" thickBot="1" x14ac:dyDescent="0.3">
      <c r="A9" s="198"/>
      <c r="B9" s="23"/>
      <c r="C9" s="23"/>
      <c r="D9" s="23"/>
      <c r="E9" s="23"/>
      <c r="F9" s="30"/>
      <c r="G9" s="23"/>
      <c r="H9" s="32"/>
      <c r="I9" s="32"/>
      <c r="J9" s="30"/>
      <c r="K9" s="30"/>
      <c r="L9" s="23"/>
      <c r="M9" s="23"/>
      <c r="N9" s="10"/>
      <c r="O9" s="23"/>
      <c r="P9" s="23"/>
      <c r="Q9" s="23"/>
      <c r="R9" s="286"/>
      <c r="S9" s="23"/>
      <c r="T9" s="23"/>
      <c r="U9" s="23"/>
      <c r="V9" s="23"/>
      <c r="W9" s="23"/>
      <c r="X9" s="30"/>
      <c r="Y9" s="30"/>
      <c r="Z9" s="33"/>
    </row>
    <row r="10" spans="1:26" ht="18" customHeight="1" x14ac:dyDescent="0.25">
      <c r="A10" s="313">
        <f>A5+1</f>
        <v>2</v>
      </c>
      <c r="B10" s="133" t="s">
        <v>177</v>
      </c>
      <c r="C10" s="23"/>
      <c r="D10" s="139" t="s">
        <v>175</v>
      </c>
      <c r="E10" s="23"/>
      <c r="F10" s="54" t="s">
        <v>137</v>
      </c>
      <c r="G10" s="31"/>
      <c r="H10" s="67" t="s">
        <v>103</v>
      </c>
      <c r="I10" s="32"/>
      <c r="J10" s="44" t="s">
        <v>76</v>
      </c>
      <c r="K10" s="30"/>
      <c r="L10" s="23"/>
      <c r="M10" s="23"/>
      <c r="N10" s="16" t="s">
        <v>104</v>
      </c>
      <c r="O10" s="23"/>
      <c r="P10" s="297" t="s">
        <v>255</v>
      </c>
      <c r="Q10" s="23"/>
      <c r="R10" s="282" t="s">
        <v>221</v>
      </c>
      <c r="S10" s="23"/>
      <c r="T10" s="173"/>
      <c r="U10" s="23"/>
      <c r="V10" s="120" t="s">
        <v>131</v>
      </c>
      <c r="W10" s="23"/>
      <c r="X10" s="266" t="s">
        <v>257</v>
      </c>
      <c r="Y10" s="30"/>
      <c r="Z10" s="104" t="s">
        <v>128</v>
      </c>
    </row>
    <row r="11" spans="1:26" ht="47.45" customHeight="1" x14ac:dyDescent="0.25">
      <c r="A11" s="313"/>
      <c r="B11" s="73" t="s">
        <v>90</v>
      </c>
      <c r="C11" s="20"/>
      <c r="D11" s="45" t="s">
        <v>0</v>
      </c>
      <c r="E11" s="20"/>
      <c r="F11" s="45" t="s">
        <v>44</v>
      </c>
      <c r="G11" s="31"/>
      <c r="H11" s="66" t="s">
        <v>36</v>
      </c>
      <c r="I11" s="33"/>
      <c r="J11" s="45" t="s">
        <v>74</v>
      </c>
      <c r="K11" s="33"/>
      <c r="L11" s="20"/>
      <c r="M11" s="20"/>
      <c r="N11" s="13" t="s">
        <v>53</v>
      </c>
      <c r="O11" s="20"/>
      <c r="P11" s="227" t="s">
        <v>7</v>
      </c>
      <c r="Q11" s="33"/>
      <c r="R11" s="283" t="s">
        <v>11</v>
      </c>
      <c r="S11" s="20"/>
      <c r="T11" s="138"/>
      <c r="U11" s="20"/>
      <c r="V11" s="118" t="s">
        <v>62</v>
      </c>
      <c r="W11" s="20"/>
      <c r="X11" s="267" t="s">
        <v>63</v>
      </c>
      <c r="Y11" s="33"/>
      <c r="Z11" s="119" t="s">
        <v>15</v>
      </c>
    </row>
    <row r="12" spans="1:26" ht="21.95" customHeight="1" x14ac:dyDescent="0.25">
      <c r="A12" s="313"/>
      <c r="B12" s="76">
        <v>427473500</v>
      </c>
      <c r="C12" s="22"/>
      <c r="D12" s="76">
        <v>14133414</v>
      </c>
      <c r="E12" s="22"/>
      <c r="F12" s="47">
        <v>24770000</v>
      </c>
      <c r="G12" s="31"/>
      <c r="H12" s="76">
        <v>4812039.6226415094</v>
      </c>
      <c r="I12" s="22"/>
      <c r="J12" s="50">
        <v>100000000</v>
      </c>
      <c r="K12" s="39"/>
      <c r="L12" s="22"/>
      <c r="M12" s="22"/>
      <c r="N12" s="47">
        <v>14723927</v>
      </c>
      <c r="O12" s="21"/>
      <c r="P12" s="298">
        <v>60364679</v>
      </c>
      <c r="Q12" s="22"/>
      <c r="R12" s="284">
        <v>39987915</v>
      </c>
      <c r="S12" s="22"/>
      <c r="T12" s="22"/>
      <c r="U12" s="22"/>
      <c r="V12" s="166">
        <v>40000000</v>
      </c>
      <c r="W12" s="22"/>
      <c r="X12" s="268">
        <v>58867925</v>
      </c>
      <c r="Y12" s="33"/>
      <c r="Z12" s="103">
        <v>5000000</v>
      </c>
    </row>
    <row r="13" spans="1:26" ht="21.95" customHeight="1" thickBot="1" x14ac:dyDescent="0.3">
      <c r="A13" s="313"/>
      <c r="B13" s="65" t="s">
        <v>149</v>
      </c>
      <c r="C13" s="23"/>
      <c r="D13" s="65" t="s">
        <v>141</v>
      </c>
      <c r="E13" s="23"/>
      <c r="F13" s="112"/>
      <c r="G13" s="31"/>
      <c r="H13" s="75" t="s">
        <v>99</v>
      </c>
      <c r="I13" s="23"/>
      <c r="J13" s="225">
        <v>1259.3189603062663</v>
      </c>
      <c r="K13" s="30"/>
      <c r="L13" s="23"/>
      <c r="M13" s="23"/>
      <c r="N13" s="72" t="s">
        <v>206</v>
      </c>
      <c r="O13" s="23"/>
      <c r="P13" s="228" t="s">
        <v>108</v>
      </c>
      <c r="Q13" s="23"/>
      <c r="R13" s="285" t="s">
        <v>111</v>
      </c>
      <c r="S13" s="23"/>
      <c r="T13" s="23"/>
      <c r="U13" s="23"/>
      <c r="V13" s="235">
        <v>666.94456023343059</v>
      </c>
      <c r="W13" s="23"/>
      <c r="X13" s="269" t="s">
        <v>116</v>
      </c>
      <c r="Y13" s="33"/>
      <c r="Z13" s="106"/>
    </row>
    <row r="14" spans="1:26" s="2" customFormat="1" ht="8.1" customHeight="1" thickBot="1" x14ac:dyDescent="0.3">
      <c r="A14" s="37"/>
      <c r="B14" s="23"/>
      <c r="C14" s="23"/>
      <c r="D14" s="23"/>
      <c r="E14" s="23"/>
      <c r="F14" s="23"/>
      <c r="G14" s="23"/>
      <c r="H14" s="23"/>
      <c r="I14" s="23"/>
      <c r="J14" s="30"/>
      <c r="K14" s="30"/>
      <c r="L14" s="23"/>
      <c r="M14" s="23"/>
      <c r="N14" s="23"/>
      <c r="O14" s="23"/>
      <c r="P14" s="286"/>
      <c r="Q14" s="23"/>
      <c r="R14" s="286"/>
      <c r="S14" s="23"/>
      <c r="T14" s="23"/>
      <c r="U14" s="23"/>
      <c r="V14" s="23"/>
      <c r="W14" s="23"/>
      <c r="X14" s="33"/>
      <c r="Y14" s="33"/>
      <c r="Z14" s="30"/>
    </row>
    <row r="15" spans="1:26" ht="18" customHeight="1" x14ac:dyDescent="0.25">
      <c r="A15" s="313">
        <f>A10+1</f>
        <v>3</v>
      </c>
      <c r="B15" s="181" t="s">
        <v>175</v>
      </c>
      <c r="C15" s="23"/>
      <c r="D15" s="139" t="s">
        <v>175</v>
      </c>
      <c r="E15" s="23"/>
      <c r="F15" s="44" t="s">
        <v>137</v>
      </c>
      <c r="G15" s="31"/>
      <c r="H15" s="23"/>
      <c r="I15" s="23"/>
      <c r="J15" s="44" t="s">
        <v>76</v>
      </c>
      <c r="K15" s="30"/>
      <c r="L15" s="23"/>
      <c r="M15" s="23"/>
      <c r="N15" s="16" t="s">
        <v>105</v>
      </c>
      <c r="O15" s="23"/>
      <c r="P15" s="297" t="s">
        <v>256</v>
      </c>
      <c r="Q15" s="23"/>
      <c r="R15" s="282" t="s">
        <v>254</v>
      </c>
      <c r="S15" s="23"/>
      <c r="T15" s="23"/>
      <c r="U15" s="23"/>
      <c r="V15" s="23"/>
      <c r="W15" s="23"/>
      <c r="X15" s="266" t="s">
        <v>126</v>
      </c>
      <c r="Y15" s="33"/>
      <c r="Z15" s="104" t="s">
        <v>128</v>
      </c>
    </row>
    <row r="16" spans="1:26" ht="47.45" customHeight="1" x14ac:dyDescent="0.25">
      <c r="A16" s="313">
        <f>A10+1</f>
        <v>3</v>
      </c>
      <c r="B16" s="100" t="s">
        <v>58</v>
      </c>
      <c r="C16" s="33"/>
      <c r="D16" s="45" t="s">
        <v>37</v>
      </c>
      <c r="E16" s="20"/>
      <c r="F16" s="12" t="s">
        <v>45</v>
      </c>
      <c r="G16" s="31"/>
      <c r="H16" s="138"/>
      <c r="I16" s="20"/>
      <c r="J16" s="12" t="s">
        <v>66</v>
      </c>
      <c r="K16" s="20"/>
      <c r="L16" s="20"/>
      <c r="M16" s="20"/>
      <c r="N16" s="13" t="s">
        <v>173</v>
      </c>
      <c r="O16" s="20"/>
      <c r="P16" s="227" t="s">
        <v>55</v>
      </c>
      <c r="Q16" s="20"/>
      <c r="R16" s="283" t="s">
        <v>57</v>
      </c>
      <c r="S16" s="20"/>
      <c r="T16" s="20"/>
      <c r="U16" s="20"/>
      <c r="V16" s="20"/>
      <c r="W16" s="20"/>
      <c r="X16" s="267" t="s">
        <v>118</v>
      </c>
      <c r="Y16" s="33"/>
      <c r="Z16" s="119" t="s">
        <v>16</v>
      </c>
    </row>
    <row r="17" spans="1:26" ht="24.95" customHeight="1" x14ac:dyDescent="0.25">
      <c r="A17" s="313"/>
      <c r="B17" s="99">
        <v>85494700</v>
      </c>
      <c r="C17" s="22"/>
      <c r="D17" s="76">
        <v>14133414</v>
      </c>
      <c r="E17" s="22"/>
      <c r="F17" s="50">
        <v>21215280</v>
      </c>
      <c r="G17" s="31"/>
      <c r="H17" s="22"/>
      <c r="I17" s="22"/>
      <c r="J17" s="50">
        <v>30000000</v>
      </c>
      <c r="K17" s="39"/>
      <c r="L17" s="22"/>
      <c r="M17" s="22"/>
      <c r="N17" s="47">
        <v>4041681</v>
      </c>
      <c r="O17" s="21"/>
      <c r="P17" s="78">
        <v>20418406</v>
      </c>
      <c r="Q17" s="22"/>
      <c r="R17" s="284">
        <v>671384</v>
      </c>
      <c r="S17" s="22"/>
      <c r="T17" s="22"/>
      <c r="U17" s="22"/>
      <c r="V17" s="22"/>
      <c r="W17" s="22"/>
      <c r="X17" s="268">
        <v>84331305</v>
      </c>
      <c r="Y17" s="33"/>
      <c r="Z17" s="103">
        <v>10000000</v>
      </c>
    </row>
    <row r="18" spans="1:26" ht="21.95" customHeight="1" thickBot="1" x14ac:dyDescent="0.3">
      <c r="A18" s="313"/>
      <c r="B18" s="98" t="s">
        <v>158</v>
      </c>
      <c r="C18" s="22"/>
      <c r="D18" s="111" t="s">
        <v>140</v>
      </c>
      <c r="E18" s="22"/>
      <c r="F18" s="48"/>
      <c r="G18" s="31"/>
      <c r="H18" s="22"/>
      <c r="I18" s="22"/>
      <c r="J18" s="48" t="s">
        <v>79</v>
      </c>
      <c r="K18" s="39"/>
      <c r="L18" s="22"/>
      <c r="M18" s="22"/>
      <c r="N18" s="72" t="s">
        <v>208</v>
      </c>
      <c r="O18" s="21"/>
      <c r="P18" s="79" t="s">
        <v>107</v>
      </c>
      <c r="Q18" s="22"/>
      <c r="R18" s="285" t="s">
        <v>112</v>
      </c>
      <c r="S18" s="22"/>
      <c r="T18" s="22"/>
      <c r="U18" s="22"/>
      <c r="V18" s="22"/>
      <c r="W18" s="22"/>
      <c r="X18" s="269" t="s">
        <v>125</v>
      </c>
      <c r="Y18" s="33"/>
      <c r="Z18" s="108"/>
    </row>
    <row r="19" spans="1:26" ht="8.1" customHeight="1" thickBot="1" x14ac:dyDescent="0.3">
      <c r="A19" s="113"/>
      <c r="B19" s="22"/>
      <c r="C19" s="22"/>
      <c r="D19" s="22"/>
      <c r="E19" s="22"/>
      <c r="F19" s="39"/>
      <c r="G19" s="23"/>
      <c r="H19" s="22"/>
      <c r="I19" s="22"/>
      <c r="J19" s="39"/>
      <c r="K19" s="39"/>
      <c r="L19" s="22"/>
      <c r="M19" s="22"/>
      <c r="N19" s="23"/>
      <c r="O19" s="21"/>
      <c r="P19" s="22"/>
      <c r="Q19" s="22"/>
      <c r="R19" s="287"/>
      <c r="S19" s="22"/>
      <c r="T19" s="22"/>
      <c r="U19" s="22"/>
      <c r="V19" s="22"/>
      <c r="W19" s="22"/>
      <c r="X19" s="33"/>
      <c r="Y19" s="33"/>
      <c r="Z19" s="21"/>
    </row>
    <row r="20" spans="1:26" ht="18" customHeight="1" x14ac:dyDescent="0.25">
      <c r="A20" s="313">
        <f>A15+1</f>
        <v>4</v>
      </c>
      <c r="B20" s="139" t="s">
        <v>175</v>
      </c>
      <c r="C20" s="23"/>
      <c r="D20" s="139" t="s">
        <v>175</v>
      </c>
      <c r="E20" s="23"/>
      <c r="F20" s="55" t="s">
        <v>136</v>
      </c>
      <c r="G20" s="31"/>
      <c r="H20" s="23"/>
      <c r="I20" s="23"/>
      <c r="J20" s="44" t="s">
        <v>76</v>
      </c>
      <c r="K20" s="30"/>
      <c r="L20" s="23"/>
      <c r="M20" s="23"/>
      <c r="N20" s="16" t="s">
        <v>106</v>
      </c>
      <c r="O20" s="23"/>
      <c r="P20" s="121" t="s">
        <v>106</v>
      </c>
      <c r="Q20" s="23"/>
      <c r="R20" s="282" t="s">
        <v>254</v>
      </c>
      <c r="S20" s="23"/>
      <c r="T20" s="23"/>
      <c r="U20" s="23"/>
      <c r="V20" s="23"/>
      <c r="W20" s="23"/>
      <c r="X20" s="266" t="s">
        <v>126</v>
      </c>
      <c r="Y20" s="33"/>
      <c r="Z20" s="107">
        <v>6</v>
      </c>
    </row>
    <row r="21" spans="1:26" ht="47.45" customHeight="1" x14ac:dyDescent="0.25">
      <c r="A21" s="313">
        <f>A15+1</f>
        <v>4</v>
      </c>
      <c r="B21" s="45" t="s">
        <v>41</v>
      </c>
      <c r="C21" s="20"/>
      <c r="D21" s="45" t="s">
        <v>1</v>
      </c>
      <c r="E21" s="20"/>
      <c r="F21" s="58" t="s">
        <v>46</v>
      </c>
      <c r="G21" s="31"/>
      <c r="H21" s="20"/>
      <c r="I21" s="20"/>
      <c r="J21" s="12" t="s">
        <v>78</v>
      </c>
      <c r="K21" s="20"/>
      <c r="L21" s="20"/>
      <c r="M21" s="20"/>
      <c r="N21" s="13" t="s">
        <v>54</v>
      </c>
      <c r="O21" s="20"/>
      <c r="P21" s="24" t="s">
        <v>56</v>
      </c>
      <c r="Q21" s="20"/>
      <c r="R21" s="283" t="s">
        <v>10</v>
      </c>
      <c r="S21" s="20"/>
      <c r="T21" s="20"/>
      <c r="U21" s="20"/>
      <c r="V21" s="20"/>
      <c r="W21" s="20"/>
      <c r="X21" s="267" t="s">
        <v>117</v>
      </c>
      <c r="Y21" s="33"/>
      <c r="Z21" s="163" t="s">
        <v>71</v>
      </c>
    </row>
    <row r="22" spans="1:26" ht="24.95" customHeight="1" x14ac:dyDescent="0.25">
      <c r="A22" s="313"/>
      <c r="B22" s="76">
        <v>85494700</v>
      </c>
      <c r="C22" s="22"/>
      <c r="D22" s="76">
        <v>197825201</v>
      </c>
      <c r="E22" s="22"/>
      <c r="F22" s="131">
        <v>4800000</v>
      </c>
      <c r="G22" s="31"/>
      <c r="H22" s="22"/>
      <c r="I22" s="22"/>
      <c r="J22" s="50">
        <v>68592790</v>
      </c>
      <c r="K22" s="39"/>
      <c r="L22" s="22"/>
      <c r="M22" s="22"/>
      <c r="N22" s="47">
        <v>6263187</v>
      </c>
      <c r="O22" s="21"/>
      <c r="P22" s="125"/>
      <c r="Q22" s="22"/>
      <c r="R22" s="284">
        <v>190006188.90427169</v>
      </c>
      <c r="S22" s="22"/>
      <c r="T22" s="22"/>
      <c r="U22" s="22"/>
      <c r="V22" s="22"/>
      <c r="W22" s="22"/>
      <c r="X22" s="268">
        <v>41910730</v>
      </c>
      <c r="Y22" s="33"/>
      <c r="Z22" s="103">
        <v>38461538.461538464</v>
      </c>
    </row>
    <row r="23" spans="1:26" ht="21.95" customHeight="1" thickBot="1" x14ac:dyDescent="0.3">
      <c r="A23" s="313"/>
      <c r="B23" s="65" t="s">
        <v>147</v>
      </c>
      <c r="C23" s="23"/>
      <c r="D23" s="65" t="s">
        <v>142</v>
      </c>
      <c r="E23" s="23"/>
      <c r="F23" s="59"/>
      <c r="G23" s="31"/>
      <c r="H23" s="23"/>
      <c r="I23" s="23"/>
      <c r="J23" s="49" t="s">
        <v>85</v>
      </c>
      <c r="K23" s="40"/>
      <c r="L23" s="23"/>
      <c r="M23" s="23"/>
      <c r="N23" s="72" t="s">
        <v>85</v>
      </c>
      <c r="O23" s="23"/>
      <c r="P23" s="26"/>
      <c r="Q23" s="23"/>
      <c r="R23" s="285" t="s">
        <v>113</v>
      </c>
      <c r="S23" s="23"/>
      <c r="T23" s="23"/>
      <c r="U23" s="23"/>
      <c r="V23" s="23"/>
      <c r="W23" s="23"/>
      <c r="X23" s="269" t="s">
        <v>124</v>
      </c>
      <c r="Y23" s="33"/>
      <c r="Z23" s="164"/>
    </row>
    <row r="24" spans="1:26" s="2" customFormat="1" ht="8.1" customHeight="1" thickBot="1" x14ac:dyDescent="0.3">
      <c r="A24" s="37"/>
      <c r="B24" s="23"/>
      <c r="C24" s="23"/>
      <c r="D24" s="23"/>
      <c r="E24" s="23"/>
      <c r="F24" s="23"/>
      <c r="G24" s="23"/>
      <c r="H24" s="23"/>
      <c r="I24" s="23"/>
      <c r="J24" s="40"/>
      <c r="K24" s="40"/>
      <c r="L24" s="23"/>
      <c r="M24" s="23"/>
      <c r="N24" s="21"/>
      <c r="O24" s="23"/>
      <c r="P24" s="23"/>
      <c r="Q24" s="23"/>
      <c r="R24" s="286" t="s">
        <v>20</v>
      </c>
      <c r="S24" s="23"/>
      <c r="T24" s="23"/>
      <c r="U24" s="23"/>
      <c r="V24" s="23"/>
      <c r="W24" s="23"/>
      <c r="X24" s="33"/>
      <c r="Y24" s="33"/>
      <c r="Z24" s="165"/>
    </row>
    <row r="25" spans="1:26" ht="18" customHeight="1" x14ac:dyDescent="0.25">
      <c r="A25" s="313">
        <f>A20+1</f>
        <v>5</v>
      </c>
      <c r="B25" s="139" t="s">
        <v>175</v>
      </c>
      <c r="C25" s="23"/>
      <c r="D25" s="139" t="s">
        <v>175</v>
      </c>
      <c r="E25" s="23"/>
      <c r="F25" s="55" t="s">
        <v>136</v>
      </c>
      <c r="G25" s="31"/>
      <c r="H25" s="23"/>
      <c r="I25" s="23"/>
      <c r="J25" s="44" t="s">
        <v>86</v>
      </c>
      <c r="K25" s="40"/>
      <c r="L25" s="23"/>
      <c r="M25" s="23"/>
      <c r="N25" s="16" t="s">
        <v>101</v>
      </c>
      <c r="O25" s="23"/>
      <c r="P25" s="80" t="s">
        <v>189</v>
      </c>
      <c r="Q25" s="23"/>
      <c r="R25" s="282" t="s">
        <v>225</v>
      </c>
      <c r="S25" s="23"/>
      <c r="T25" s="23"/>
      <c r="U25" s="23"/>
      <c r="V25" s="23"/>
      <c r="W25" s="23"/>
      <c r="X25" s="266" t="s">
        <v>127</v>
      </c>
      <c r="Y25" s="33"/>
      <c r="Z25" s="110">
        <v>6</v>
      </c>
    </row>
    <row r="26" spans="1:26" ht="47.45" customHeight="1" x14ac:dyDescent="0.25">
      <c r="A26" s="313">
        <f>A20+1</f>
        <v>5</v>
      </c>
      <c r="B26" s="45" t="s">
        <v>42</v>
      </c>
      <c r="C26" s="20"/>
      <c r="D26" s="45" t="s">
        <v>38</v>
      </c>
      <c r="E26" s="20"/>
      <c r="F26" s="58" t="s">
        <v>47</v>
      </c>
      <c r="G26" s="31"/>
      <c r="H26" s="30"/>
      <c r="I26" s="30"/>
      <c r="J26" s="12" t="s">
        <v>50</v>
      </c>
      <c r="K26" s="20"/>
      <c r="L26" s="30"/>
      <c r="M26" s="30"/>
      <c r="N26" s="13" t="s">
        <v>5</v>
      </c>
      <c r="O26" s="20"/>
      <c r="P26" s="236" t="s">
        <v>185</v>
      </c>
      <c r="Q26" s="30"/>
      <c r="R26" s="283" t="s">
        <v>93</v>
      </c>
      <c r="S26" s="33"/>
      <c r="T26" s="30"/>
      <c r="U26" s="30"/>
      <c r="V26" s="30"/>
      <c r="W26" s="30"/>
      <c r="X26" s="267" t="s">
        <v>94</v>
      </c>
      <c r="Y26" s="33"/>
      <c r="Z26" s="119" t="s">
        <v>83</v>
      </c>
    </row>
    <row r="27" spans="1:26" ht="24.95" customHeight="1" x14ac:dyDescent="0.25">
      <c r="A27" s="313"/>
      <c r="B27" s="76">
        <v>12012005.35</v>
      </c>
      <c r="C27" s="22"/>
      <c r="D27" s="76">
        <v>11159848</v>
      </c>
      <c r="E27" s="22"/>
      <c r="F27" s="131">
        <v>45000000</v>
      </c>
      <c r="G27" s="31"/>
      <c r="H27" s="22"/>
      <c r="I27" s="22"/>
      <c r="J27" s="50">
        <v>7990000</v>
      </c>
      <c r="K27" s="39"/>
      <c r="L27" s="22"/>
      <c r="M27" s="22"/>
      <c r="N27" s="47">
        <v>1298358</v>
      </c>
      <c r="O27" s="22"/>
      <c r="P27" s="78">
        <v>54152159</v>
      </c>
      <c r="Q27" s="22"/>
      <c r="R27" s="284">
        <v>15337142</v>
      </c>
      <c r="S27" s="22"/>
      <c r="T27" s="22"/>
      <c r="U27" s="22"/>
      <c r="V27" s="22"/>
      <c r="W27" s="22"/>
      <c r="X27" s="268">
        <v>135641562</v>
      </c>
      <c r="Y27" s="33"/>
      <c r="Z27" s="103">
        <v>4000000</v>
      </c>
    </row>
    <row r="28" spans="1:26" ht="21.95" customHeight="1" thickBot="1" x14ac:dyDescent="0.3">
      <c r="A28" s="313"/>
      <c r="B28" s="65" t="s">
        <v>148</v>
      </c>
      <c r="C28" s="23"/>
      <c r="D28" s="65" t="s">
        <v>143</v>
      </c>
      <c r="E28" s="23"/>
      <c r="F28" s="59"/>
      <c r="G28" s="31"/>
      <c r="H28" s="23"/>
      <c r="I28" s="23"/>
      <c r="J28" s="49" t="s">
        <v>87</v>
      </c>
      <c r="K28" s="30"/>
      <c r="L28" s="23"/>
      <c r="M28" s="23"/>
      <c r="N28" s="71" t="s">
        <v>100</v>
      </c>
      <c r="O28" s="23"/>
      <c r="P28" s="79"/>
      <c r="Q28" s="23"/>
      <c r="R28" s="285" t="s">
        <v>114</v>
      </c>
      <c r="S28" s="23"/>
      <c r="T28" s="23"/>
      <c r="U28" s="23"/>
      <c r="V28" s="23"/>
      <c r="W28" s="23"/>
      <c r="X28" s="269" t="s">
        <v>123</v>
      </c>
      <c r="Y28" s="33"/>
      <c r="Z28" s="164"/>
    </row>
    <row r="29" spans="1:26" ht="8.1" customHeight="1" thickBot="1" x14ac:dyDescent="0.3">
      <c r="A29" s="37"/>
      <c r="B29" s="23"/>
      <c r="C29" s="23"/>
      <c r="D29" s="23"/>
      <c r="E29" s="23"/>
      <c r="F29" s="23"/>
      <c r="G29" s="23"/>
      <c r="H29" s="23"/>
      <c r="I29" s="23"/>
      <c r="J29" s="30"/>
      <c r="K29" s="30"/>
      <c r="L29" s="23"/>
      <c r="M29" s="23"/>
      <c r="N29" s="23"/>
      <c r="O29" s="23"/>
      <c r="P29" s="23"/>
      <c r="Q29" s="23"/>
      <c r="R29" s="286"/>
      <c r="S29" s="23"/>
      <c r="T29" s="23"/>
      <c r="U29" s="23"/>
      <c r="V29" s="23"/>
      <c r="W29" s="23"/>
      <c r="X29" s="33"/>
      <c r="Y29" s="33"/>
      <c r="Z29" s="165"/>
    </row>
    <row r="30" spans="1:26" ht="18" customHeight="1" x14ac:dyDescent="0.25">
      <c r="A30" s="320">
        <f>A25+1</f>
        <v>6</v>
      </c>
      <c r="B30" s="240" t="s">
        <v>192</v>
      </c>
      <c r="C30" s="23"/>
      <c r="D30" s="139" t="s">
        <v>175</v>
      </c>
      <c r="E30" s="23"/>
      <c r="F30" s="55" t="s">
        <v>136</v>
      </c>
      <c r="G30" s="31"/>
      <c r="H30" s="23"/>
      <c r="I30" s="23"/>
      <c r="J30" s="44" t="s">
        <v>84</v>
      </c>
      <c r="K30" s="30"/>
      <c r="L30" s="23"/>
      <c r="M30" s="23"/>
      <c r="N30" s="290" t="s">
        <v>258</v>
      </c>
      <c r="O30" s="23"/>
      <c r="P30" s="23"/>
      <c r="Q30" s="23"/>
      <c r="R30" s="92" t="s">
        <v>130</v>
      </c>
      <c r="S30" s="23"/>
      <c r="T30" s="23"/>
      <c r="U30" s="23"/>
      <c r="V30" s="23"/>
      <c r="W30" s="23"/>
      <c r="X30" s="266" t="s">
        <v>127</v>
      </c>
      <c r="Y30" s="33"/>
      <c r="Z30" s="165"/>
    </row>
    <row r="31" spans="1:26" ht="47.45" customHeight="1" x14ac:dyDescent="0.25">
      <c r="A31" s="320">
        <f>A25+1</f>
        <v>6</v>
      </c>
      <c r="B31" s="227" t="s">
        <v>30</v>
      </c>
      <c r="C31" s="20"/>
      <c r="D31" s="45" t="s">
        <v>39</v>
      </c>
      <c r="E31" s="20"/>
      <c r="F31" s="58" t="s">
        <v>48</v>
      </c>
      <c r="G31" s="31"/>
      <c r="H31" s="20"/>
      <c r="I31" s="20"/>
      <c r="J31" s="45" t="s">
        <v>4</v>
      </c>
      <c r="K31" s="20"/>
      <c r="L31" s="20"/>
      <c r="M31" s="20"/>
      <c r="N31" s="13" t="s">
        <v>6</v>
      </c>
      <c r="O31" s="20"/>
      <c r="P31" s="20"/>
      <c r="Q31" s="20"/>
      <c r="R31" s="93" t="s">
        <v>59</v>
      </c>
      <c r="S31" s="20"/>
      <c r="T31" s="20"/>
      <c r="U31" s="20"/>
      <c r="V31" s="20"/>
      <c r="W31" s="20"/>
      <c r="X31" s="267" t="s">
        <v>95</v>
      </c>
      <c r="Y31" s="33"/>
      <c r="Z31" s="9"/>
    </row>
    <row r="32" spans="1:26" ht="24.95" customHeight="1" x14ac:dyDescent="0.25">
      <c r="A32" s="320"/>
      <c r="B32" s="78">
        <v>827326162</v>
      </c>
      <c r="C32" s="22"/>
      <c r="D32" s="76">
        <v>7066707</v>
      </c>
      <c r="E32" s="22"/>
      <c r="F32" s="131">
        <v>3000000</v>
      </c>
      <c r="G32" s="31"/>
      <c r="H32" s="22"/>
      <c r="I32" s="22"/>
      <c r="J32" s="50">
        <v>20000000</v>
      </c>
      <c r="K32" s="39"/>
      <c r="L32" s="22"/>
      <c r="M32" s="22"/>
      <c r="N32" s="47">
        <v>5275562.2641509436</v>
      </c>
      <c r="O32" s="22"/>
      <c r="P32" s="22"/>
      <c r="Q32" s="22"/>
      <c r="R32" s="94">
        <v>7820600</v>
      </c>
      <c r="S32" s="22"/>
      <c r="T32" s="22"/>
      <c r="U32" s="22"/>
      <c r="V32" s="22"/>
      <c r="W32" s="22"/>
      <c r="X32" s="268">
        <v>15813849</v>
      </c>
      <c r="Y32" s="33"/>
      <c r="Z32" s="10"/>
    </row>
    <row r="33" spans="1:26" ht="21.95" customHeight="1" thickBot="1" x14ac:dyDescent="0.3">
      <c r="A33" s="320"/>
      <c r="B33" s="228" t="s">
        <v>156</v>
      </c>
      <c r="C33" s="23"/>
      <c r="D33" s="65" t="s">
        <v>145</v>
      </c>
      <c r="E33" s="23"/>
      <c r="F33" s="59"/>
      <c r="G33" s="31"/>
      <c r="H33" s="23"/>
      <c r="I33" s="23"/>
      <c r="J33" s="225" t="s">
        <v>119</v>
      </c>
      <c r="K33" s="30"/>
      <c r="L33" s="23"/>
      <c r="M33" s="23"/>
      <c r="N33" s="72" t="s">
        <v>102</v>
      </c>
      <c r="O33" s="23"/>
      <c r="P33" s="23"/>
      <c r="Q33" s="23"/>
      <c r="R33" s="95" t="s">
        <v>187</v>
      </c>
      <c r="S33" s="23"/>
      <c r="T33" s="23"/>
      <c r="U33" s="23"/>
      <c r="V33" s="23"/>
      <c r="W33" s="23"/>
      <c r="X33" s="269" t="s">
        <v>122</v>
      </c>
      <c r="Y33" s="33"/>
      <c r="Z33" s="10"/>
    </row>
    <row r="34" spans="1:26" s="2" customFormat="1" ht="8.1" customHeight="1" thickBot="1" x14ac:dyDescent="0.3">
      <c r="A34" s="37"/>
      <c r="B34" s="23"/>
      <c r="C34" s="23"/>
      <c r="D34" s="23"/>
      <c r="E34" s="23"/>
      <c r="F34" s="23"/>
      <c r="G34" s="23"/>
      <c r="H34" s="23"/>
      <c r="I34" s="23"/>
      <c r="J34" s="30"/>
      <c r="K34" s="3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  <c r="Z34" s="162"/>
    </row>
    <row r="35" spans="1:26" ht="18" customHeight="1" x14ac:dyDescent="0.25">
      <c r="A35" s="313">
        <v>7</v>
      </c>
      <c r="B35" s="240" t="s">
        <v>192</v>
      </c>
      <c r="C35" s="23"/>
      <c r="D35" s="139" t="s">
        <v>175</v>
      </c>
      <c r="E35" s="23"/>
      <c r="F35" s="55" t="s">
        <v>136</v>
      </c>
      <c r="G35" s="31"/>
      <c r="H35" s="23"/>
      <c r="I35" s="23"/>
      <c r="J35" s="30"/>
      <c r="K35" s="30"/>
      <c r="L35" s="23"/>
      <c r="M35" s="23"/>
      <c r="N35" s="7" t="s">
        <v>191</v>
      </c>
      <c r="O35" s="23"/>
      <c r="P35" s="23"/>
      <c r="Q35" s="23"/>
      <c r="R35" s="92" t="s">
        <v>138</v>
      </c>
      <c r="S35" s="23"/>
      <c r="T35" s="23"/>
      <c r="U35" s="23"/>
      <c r="V35" s="23"/>
      <c r="W35" s="23"/>
      <c r="X35" s="266" t="s">
        <v>127</v>
      </c>
      <c r="Y35" s="33"/>
      <c r="Z35" s="10"/>
    </row>
    <row r="36" spans="1:26" ht="47.45" customHeight="1" x14ac:dyDescent="0.25">
      <c r="A36" s="313">
        <f>A30+1</f>
        <v>7</v>
      </c>
      <c r="B36" s="227" t="s">
        <v>96</v>
      </c>
      <c r="C36" s="20"/>
      <c r="D36" s="45" t="s">
        <v>2</v>
      </c>
      <c r="E36" s="20"/>
      <c r="F36" s="58" t="s">
        <v>49</v>
      </c>
      <c r="G36" s="31"/>
      <c r="H36" s="20"/>
      <c r="I36" s="20"/>
      <c r="J36" s="20"/>
      <c r="K36" s="20"/>
      <c r="L36" s="20"/>
      <c r="M36" s="20"/>
      <c r="N36" s="53" t="s">
        <v>72</v>
      </c>
      <c r="O36" s="20"/>
      <c r="P36" s="20"/>
      <c r="Q36" s="20"/>
      <c r="R36" s="93" t="s">
        <v>60</v>
      </c>
      <c r="S36" s="20"/>
      <c r="T36" s="20"/>
      <c r="U36" s="20"/>
      <c r="V36" s="20"/>
      <c r="W36" s="20"/>
      <c r="X36" s="267" t="s">
        <v>75</v>
      </c>
      <c r="Y36" s="33"/>
      <c r="Z36" s="10"/>
    </row>
    <row r="37" spans="1:26" ht="24.95" customHeight="1" x14ac:dyDescent="0.25">
      <c r="A37" s="313"/>
      <c r="B37" s="78">
        <v>455094340</v>
      </c>
      <c r="C37" s="22"/>
      <c r="D37" s="76">
        <v>63600359</v>
      </c>
      <c r="E37" s="22"/>
      <c r="F37" s="131">
        <v>400000</v>
      </c>
      <c r="G37" s="31"/>
      <c r="H37" s="22"/>
      <c r="I37" s="22"/>
      <c r="J37" s="22"/>
      <c r="K37" s="22"/>
      <c r="L37" s="22"/>
      <c r="M37" s="22"/>
      <c r="N37" s="47">
        <v>1000000</v>
      </c>
      <c r="O37" s="22"/>
      <c r="P37" s="22"/>
      <c r="Q37" s="22"/>
      <c r="R37" s="94">
        <v>16093773.7692232</v>
      </c>
      <c r="S37" s="22"/>
      <c r="T37" s="22"/>
      <c r="U37" s="22"/>
      <c r="V37" s="22"/>
      <c r="W37" s="22"/>
      <c r="X37" s="268">
        <v>16508535</v>
      </c>
      <c r="Y37" s="33"/>
      <c r="Z37" s="10"/>
    </row>
    <row r="38" spans="1:26" ht="21.95" customHeight="1" thickBot="1" x14ac:dyDescent="0.3">
      <c r="A38" s="313"/>
      <c r="B38" s="228" t="s">
        <v>120</v>
      </c>
      <c r="C38" s="23"/>
      <c r="D38" s="65" t="s">
        <v>144</v>
      </c>
      <c r="E38" s="23"/>
      <c r="F38" s="59"/>
      <c r="G38" s="31"/>
      <c r="H38" s="23"/>
      <c r="I38" s="23"/>
      <c r="J38" s="23"/>
      <c r="K38" s="23"/>
      <c r="L38" s="23"/>
      <c r="M38" s="23"/>
      <c r="N38" s="52" t="s">
        <v>184</v>
      </c>
      <c r="O38" s="23"/>
      <c r="P38" s="23"/>
      <c r="Q38" s="23"/>
      <c r="R38" s="95" t="s">
        <v>85</v>
      </c>
      <c r="S38" s="23"/>
      <c r="T38" s="23"/>
      <c r="U38" s="23"/>
      <c r="V38" s="23"/>
      <c r="W38" s="23"/>
      <c r="X38" s="270"/>
      <c r="Y38" s="33"/>
      <c r="Z38" s="10"/>
    </row>
    <row r="39" spans="1:26" s="2" customFormat="1" ht="8.1" customHeight="1" thickBot="1" x14ac:dyDescent="0.3">
      <c r="A39" s="3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0"/>
      <c r="Y39" s="33"/>
      <c r="Z39" s="162"/>
    </row>
    <row r="40" spans="1:26" ht="18" customHeight="1" x14ac:dyDescent="0.25">
      <c r="A40" s="198"/>
      <c r="B40" s="23"/>
      <c r="C40" s="23"/>
      <c r="D40" s="139" t="s">
        <v>175</v>
      </c>
      <c r="E40" s="23"/>
      <c r="F40" s="23"/>
      <c r="G40" s="31"/>
      <c r="H40" s="23"/>
      <c r="I40" s="23"/>
      <c r="J40" s="23"/>
      <c r="K40" s="23"/>
      <c r="L40" s="23"/>
      <c r="M40" s="23"/>
      <c r="N40" s="277"/>
      <c r="O40" s="23"/>
      <c r="P40" s="23"/>
      <c r="Q40" s="23"/>
      <c r="R40" s="23"/>
      <c r="S40" s="23"/>
      <c r="T40" s="23"/>
      <c r="U40" s="23"/>
      <c r="V40" s="23"/>
      <c r="W40" s="23"/>
      <c r="X40" s="266" t="s">
        <v>127</v>
      </c>
      <c r="Y40" s="33"/>
      <c r="Z40" s="10"/>
    </row>
    <row r="41" spans="1:26" ht="47.25" x14ac:dyDescent="0.25">
      <c r="A41" s="198"/>
      <c r="B41" s="10"/>
      <c r="C41" s="20"/>
      <c r="D41" s="45" t="s">
        <v>40</v>
      </c>
      <c r="E41" s="20"/>
      <c r="F41" s="20"/>
      <c r="G41" s="31"/>
      <c r="H41" s="140"/>
      <c r="I41" s="20"/>
      <c r="J41" s="20"/>
      <c r="K41" s="20"/>
      <c r="L41" s="20"/>
      <c r="M41" s="20"/>
      <c r="N41" s="20"/>
      <c r="O41" s="20"/>
      <c r="P41" s="23"/>
      <c r="Q41" s="23"/>
      <c r="R41" s="20"/>
      <c r="S41" s="20"/>
      <c r="T41" s="23"/>
      <c r="U41" s="23"/>
      <c r="V41" s="23"/>
      <c r="W41" s="23"/>
      <c r="X41" s="267" t="s">
        <v>73</v>
      </c>
      <c r="Y41" s="33"/>
      <c r="Z41" s="10"/>
    </row>
    <row r="42" spans="1:26" ht="24.95" customHeight="1" x14ac:dyDescent="0.25">
      <c r="A42" s="198"/>
      <c r="B42" s="10"/>
      <c r="C42" s="22"/>
      <c r="D42" s="76">
        <v>95527755</v>
      </c>
      <c r="E42" s="22"/>
      <c r="F42" s="22"/>
      <c r="G42" s="31"/>
      <c r="H42" s="22"/>
      <c r="I42" s="22"/>
      <c r="J42" s="22"/>
      <c r="K42" s="22"/>
      <c r="L42" s="22"/>
      <c r="M42" s="22"/>
      <c r="N42" s="39"/>
      <c r="O42" s="22"/>
      <c r="P42" s="23"/>
      <c r="Q42" s="23"/>
      <c r="R42" s="22"/>
      <c r="S42" s="22"/>
      <c r="T42" s="23"/>
      <c r="U42" s="23"/>
      <c r="V42" s="23"/>
      <c r="W42" s="23"/>
      <c r="X42" s="268">
        <v>21676900</v>
      </c>
      <c r="Y42" s="30"/>
      <c r="Z42" s="10"/>
    </row>
    <row r="43" spans="1:26" ht="21.95" customHeight="1" thickBot="1" x14ac:dyDescent="0.3">
      <c r="A43" s="198"/>
      <c r="B43" s="10"/>
      <c r="C43" s="23"/>
      <c r="D43" s="65" t="s">
        <v>146</v>
      </c>
      <c r="E43" s="23"/>
      <c r="F43" s="23"/>
      <c r="G43" s="31"/>
      <c r="H43" s="23"/>
      <c r="I43" s="23"/>
      <c r="J43" s="23"/>
      <c r="K43" s="23"/>
      <c r="L43" s="23"/>
      <c r="M43" s="23"/>
      <c r="N43" s="278"/>
      <c r="O43" s="23"/>
      <c r="P43" s="23"/>
      <c r="Q43" s="23"/>
      <c r="R43" s="23"/>
      <c r="S43" s="23"/>
      <c r="T43" s="23"/>
      <c r="U43" s="23"/>
      <c r="V43" s="23"/>
      <c r="W43" s="23"/>
      <c r="X43" s="270"/>
      <c r="Y43" s="30"/>
      <c r="Z43" s="10"/>
    </row>
    <row r="44" spans="1:26" s="2" customFormat="1" ht="8.1" customHeight="1" x14ac:dyDescent="0.25">
      <c r="A44" s="37"/>
      <c r="B44" s="16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0"/>
      <c r="Y44" s="30"/>
      <c r="Z44" s="162"/>
    </row>
    <row r="45" spans="1:26" ht="15.75" x14ac:dyDescent="0.25">
      <c r="A45" s="198"/>
      <c r="B45" s="10"/>
      <c r="C45" s="23"/>
      <c r="D45" s="23"/>
      <c r="E45" s="23"/>
      <c r="F45" s="23"/>
      <c r="G45" s="31"/>
      <c r="H45" s="23"/>
      <c r="I45" s="23"/>
      <c r="J45" s="23"/>
      <c r="K45" s="23"/>
      <c r="L45" s="23"/>
      <c r="M45" s="23"/>
      <c r="N45" s="279"/>
      <c r="O45" s="23"/>
      <c r="P45" s="23"/>
      <c r="Q45" s="23"/>
      <c r="R45" s="23"/>
      <c r="S45" s="23"/>
      <c r="T45" s="23"/>
      <c r="U45" s="23"/>
      <c r="V45" s="23"/>
      <c r="W45" s="23"/>
      <c r="X45" s="30"/>
      <c r="Y45" s="30"/>
      <c r="Z45" s="10"/>
    </row>
    <row r="46" spans="1:26" ht="47.25" hidden="1" customHeight="1" x14ac:dyDescent="0.25">
      <c r="A46" s="198"/>
      <c r="B46" s="10"/>
      <c r="C46" s="162"/>
      <c r="D46" s="10"/>
      <c r="E46" s="23"/>
      <c r="F46" s="23"/>
      <c r="G46" s="31"/>
      <c r="H46" s="23"/>
      <c r="I46" s="23"/>
      <c r="J46" s="23"/>
      <c r="K46" s="23"/>
      <c r="L46" s="23"/>
      <c r="M46" s="23"/>
      <c r="N46" s="20"/>
      <c r="O46" s="20"/>
      <c r="P46" s="23"/>
      <c r="Q46" s="23"/>
      <c r="R46" s="20"/>
      <c r="S46" s="20"/>
      <c r="T46" s="23"/>
      <c r="U46" s="23"/>
      <c r="V46" s="23"/>
      <c r="W46" s="23"/>
      <c r="X46" s="33"/>
      <c r="Y46" s="33"/>
      <c r="Z46" s="10"/>
    </row>
    <row r="47" spans="1:26" ht="21.75" hidden="1" customHeight="1" x14ac:dyDescent="0.25">
      <c r="A47" s="198"/>
      <c r="B47" s="10"/>
      <c r="C47" s="162"/>
      <c r="D47" s="10"/>
      <c r="E47" s="23"/>
      <c r="F47" s="23"/>
      <c r="G47" s="31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22"/>
      <c r="S47" s="22"/>
      <c r="T47" s="23"/>
      <c r="U47" s="23"/>
      <c r="V47" s="23"/>
      <c r="W47" s="23"/>
      <c r="X47" s="30"/>
      <c r="Y47" s="30"/>
      <c r="Z47" s="10"/>
    </row>
    <row r="48" spans="1:26" ht="21.75" hidden="1" customHeight="1" x14ac:dyDescent="0.25">
      <c r="A48" s="198"/>
      <c r="B48" s="10"/>
      <c r="C48" s="162"/>
      <c r="D48" s="10"/>
      <c r="E48" s="23"/>
      <c r="F48" s="23"/>
      <c r="G48" s="31"/>
      <c r="H48" s="23"/>
      <c r="I48" s="23"/>
      <c r="J48" s="23"/>
      <c r="K48" s="23"/>
      <c r="L48" s="23"/>
      <c r="M48" s="23"/>
      <c r="N48" s="278"/>
      <c r="O48" s="23"/>
      <c r="P48" s="23"/>
      <c r="Q48" s="23"/>
      <c r="R48" s="23"/>
      <c r="S48" s="23"/>
      <c r="T48" s="23"/>
      <c r="U48" s="23"/>
      <c r="V48" s="23"/>
      <c r="W48" s="23"/>
      <c r="X48" s="30"/>
      <c r="Y48" s="30"/>
      <c r="Z48" s="10"/>
    </row>
    <row r="49" spans="1:27" ht="15.75" thickBot="1" x14ac:dyDescent="0.3">
      <c r="X49" s="14"/>
      <c r="Y49" s="27"/>
    </row>
    <row r="50" spans="1:27" ht="20.25" thickTop="1" thickBot="1" x14ac:dyDescent="0.3">
      <c r="A50" s="132" t="s">
        <v>178</v>
      </c>
      <c r="B50" s="317">
        <f>B64-B65</f>
        <v>4221535000</v>
      </c>
      <c r="C50" s="318"/>
      <c r="D50" s="319"/>
      <c r="E50" s="41"/>
      <c r="F50" s="142">
        <f>F7+F12+F17+F22+F27+F32+F37+F42+F47</f>
        <v>159185280</v>
      </c>
      <c r="G50" s="4"/>
      <c r="H50" s="144">
        <f>H7+H12+H17+H22+H27+H32+H37+H42+H47</f>
        <v>885487266.62264156</v>
      </c>
      <c r="I50" s="145"/>
      <c r="J50" s="146">
        <f>J7+J12+J17+J22+J27+J32+J37+J42+J47</f>
        <v>526582790</v>
      </c>
      <c r="K50" s="145"/>
      <c r="L50" s="146">
        <f>L7+L12+L17+L22+L27+L32+L37+L42+L47</f>
        <v>1000000</v>
      </c>
      <c r="M50" s="145"/>
      <c r="N50" s="146">
        <f>N37+N42+N47+N7+N27+N32+N12+N17+N22</f>
        <v>112602715.26415095</v>
      </c>
      <c r="O50" s="145"/>
      <c r="P50" s="146">
        <f>P27+P22+P17+P12+P7</f>
        <v>573826865</v>
      </c>
      <c r="Q50" s="145"/>
      <c r="R50" s="146">
        <f>R7+R12+R17+R22+R27+R32+R37+R42+R47</f>
        <v>305162127.67349494</v>
      </c>
      <c r="S50" s="145"/>
      <c r="T50" s="146">
        <f>T7+T12+T17+T22+T27+T32+T37+T42+T47</f>
        <v>98647730.769230768</v>
      </c>
      <c r="U50" s="145"/>
      <c r="V50" s="146">
        <f>V7+V12+V17+V22+V27+V32+V37+V42+V47</f>
        <v>201992317.5</v>
      </c>
      <c r="W50" s="145"/>
      <c r="X50" s="146">
        <f>X7+X12+X17+X22+X27+X32+X37+X42</f>
        <v>467082999</v>
      </c>
      <c r="Y50" s="145"/>
      <c r="Z50" s="146">
        <f>Z7+Z12+Z17+Z22+Z27+Z32+Z37+Z42+Z47+AB7+AB12</f>
        <v>67461538.461538464</v>
      </c>
      <c r="AA50" s="180">
        <f>SUM(H50:Z50)</f>
        <v>3239846350.2910566</v>
      </c>
    </row>
    <row r="51" spans="1:27" ht="28.5" customHeight="1" thickTop="1" thickBot="1" x14ac:dyDescent="0.3">
      <c r="A51" s="64"/>
      <c r="B51" s="4"/>
      <c r="H51" s="150">
        <f>H50/$AA$50</f>
        <v>0.2733115002639222</v>
      </c>
      <c r="I51" s="151"/>
      <c r="J51" s="150">
        <f>J50/$AA$50</f>
        <v>0.16253326024324999</v>
      </c>
      <c r="K51" s="152"/>
      <c r="L51" s="150">
        <f>L50/$AA$50</f>
        <v>3.0865661265391906E-4</v>
      </c>
      <c r="M51" s="153"/>
      <c r="N51" s="150">
        <f>N50/$AA$50</f>
        <v>3.4755572669066578E-2</v>
      </c>
      <c r="O51" s="153"/>
      <c r="P51" s="150">
        <f>P50/$AA$50</f>
        <v>0.17711545640071769</v>
      </c>
      <c r="Q51" s="153"/>
      <c r="R51" s="150">
        <f>R50/$AA$50</f>
        <v>9.4190308637963724E-2</v>
      </c>
      <c r="S51" s="153"/>
      <c r="T51" s="150">
        <f>T50/$AA$50</f>
        <v>3.0448274425226553E-2</v>
      </c>
      <c r="U51" s="153"/>
      <c r="V51" s="150">
        <f>V50/$AA$50</f>
        <v>6.2346264501664937E-2</v>
      </c>
      <c r="W51" s="151"/>
      <c r="X51" s="150">
        <f>X50/$AA$50</f>
        <v>0.14416825629957386</v>
      </c>
      <c r="Y51" s="153"/>
      <c r="Z51" s="150">
        <f>Z50/$AA$50</f>
        <v>2.0822449945960539E-2</v>
      </c>
      <c r="AA51" s="150">
        <f>AA50/$AA$50</f>
        <v>1</v>
      </c>
    </row>
    <row r="52" spans="1:27" ht="31.5" customHeight="1" thickBot="1" x14ac:dyDescent="0.3">
      <c r="A52" s="64"/>
      <c r="B52" s="200"/>
      <c r="C52" s="201"/>
      <c r="D52" s="202"/>
      <c r="H52" s="81" t="s">
        <v>33</v>
      </c>
      <c r="I52" s="82"/>
      <c r="J52" s="83" t="s">
        <v>77</v>
      </c>
      <c r="K52" s="82"/>
      <c r="L52" s="84" t="s">
        <v>64</v>
      </c>
      <c r="M52" s="82"/>
      <c r="N52" s="85" t="s">
        <v>65</v>
      </c>
      <c r="O52" s="82"/>
      <c r="P52" s="86" t="s">
        <v>67</v>
      </c>
      <c r="Q52" s="82"/>
      <c r="R52" s="87" t="s">
        <v>68</v>
      </c>
      <c r="S52" s="82"/>
      <c r="T52" s="232" t="s">
        <v>69</v>
      </c>
      <c r="U52" s="82"/>
      <c r="V52" s="233" t="s">
        <v>174</v>
      </c>
      <c r="W52" s="82"/>
      <c r="X52" s="265" t="s">
        <v>70</v>
      </c>
      <c r="Y52" s="82"/>
      <c r="Z52" s="197" t="s">
        <v>27</v>
      </c>
    </row>
    <row r="53" spans="1:27" x14ac:dyDescent="0.25">
      <c r="B53" s="203"/>
      <c r="C53" s="204"/>
      <c r="D53" s="205"/>
    </row>
    <row r="54" spans="1:27" x14ac:dyDescent="0.25">
      <c r="B54" s="154"/>
      <c r="C54" s="153"/>
      <c r="D54" s="206"/>
      <c r="L54" s="60" t="s">
        <v>260</v>
      </c>
    </row>
    <row r="55" spans="1:27" ht="15" customHeight="1" x14ac:dyDescent="0.25">
      <c r="R55" s="60" t="s">
        <v>162</v>
      </c>
    </row>
    <row r="56" spans="1:27" ht="30.95" customHeight="1" thickBot="1" x14ac:dyDescent="0.3">
      <c r="D56" s="154" t="s">
        <v>133</v>
      </c>
      <c r="H56" s="176" t="s">
        <v>33</v>
      </c>
      <c r="I56" s="155"/>
      <c r="J56" s="177" t="s">
        <v>77</v>
      </c>
      <c r="K56" s="60"/>
      <c r="U56" s="60"/>
    </row>
    <row r="57" spans="1:27" ht="15.6" customHeight="1" thickTop="1" thickBot="1" x14ac:dyDescent="0.3">
      <c r="A57" s="189" t="s">
        <v>134</v>
      </c>
      <c r="B57" s="190">
        <f>1295938540</f>
        <v>1295938540</v>
      </c>
      <c r="C57" s="191"/>
      <c r="D57" s="192">
        <v>1</v>
      </c>
      <c r="F57" s="4"/>
      <c r="H57" s="178">
        <f>B7+B12</f>
        <v>2393851600</v>
      </c>
      <c r="I57" s="156"/>
      <c r="J57" s="178">
        <f>D42+D37+D32+D27+D22+D17+D12+D7+B22+B27</f>
        <v>512966803.35000002</v>
      </c>
      <c r="K57" s="60"/>
      <c r="Q57" s="60" t="s">
        <v>17</v>
      </c>
      <c r="R57" s="158">
        <f>H51</f>
        <v>0.2733115002639222</v>
      </c>
      <c r="U57" s="60"/>
      <c r="Z57" s="117"/>
    </row>
    <row r="58" spans="1:27" ht="30" customHeight="1" thickTop="1" thickBot="1" x14ac:dyDescent="0.3">
      <c r="A58" s="193"/>
      <c r="B58" s="39"/>
      <c r="C58" s="187"/>
      <c r="D58" s="188"/>
      <c r="E58" s="36"/>
      <c r="H58" s="238" t="s">
        <v>67</v>
      </c>
      <c r="I58" s="156"/>
      <c r="J58" s="229" t="s">
        <v>69</v>
      </c>
      <c r="K58" s="60"/>
      <c r="Q58" s="60" t="s">
        <v>19</v>
      </c>
      <c r="R58" s="158">
        <f>J51</f>
        <v>0.16253326024324999</v>
      </c>
      <c r="U58" s="60"/>
      <c r="W58" s="60"/>
      <c r="Z58" s="117"/>
    </row>
    <row r="59" spans="1:27" ht="32.25" customHeight="1" x14ac:dyDescent="0.25">
      <c r="A59" s="273" t="s">
        <v>160</v>
      </c>
      <c r="B59" s="274">
        <f>H50+J50+L50+N50+P50+R50+T50+V50+X50+Z50</f>
        <v>3239846350.2910566</v>
      </c>
      <c r="C59" s="187"/>
      <c r="D59" s="188">
        <f>1-B57/B59</f>
        <v>0.60000000003593468</v>
      </c>
      <c r="E59" s="36"/>
      <c r="H59" s="157">
        <f>B37+B32</f>
        <v>1282420502</v>
      </c>
      <c r="I59" s="149"/>
      <c r="J59" s="157">
        <f>B17</f>
        <v>85494700</v>
      </c>
      <c r="K59" s="60"/>
      <c r="Q59" s="60" t="s">
        <v>21</v>
      </c>
      <c r="R59" s="158">
        <f>L51</f>
        <v>3.0865661265391906E-4</v>
      </c>
      <c r="U59" s="60"/>
      <c r="W59" s="60"/>
    </row>
    <row r="60" spans="1:27" ht="35.25" customHeight="1" thickBot="1" x14ac:dyDescent="0.3">
      <c r="A60" s="241" t="s">
        <v>203</v>
      </c>
      <c r="B60" s="251">
        <f>B57/0.4</f>
        <v>3239846350</v>
      </c>
      <c r="C60" s="187"/>
      <c r="D60" s="188">
        <f>1-B57/B60</f>
        <v>0.6</v>
      </c>
      <c r="E60" s="36"/>
      <c r="F60" s="4">
        <f>B60*0.05</f>
        <v>161992317.5</v>
      </c>
      <c r="Q60" s="259" t="s">
        <v>22</v>
      </c>
      <c r="R60" s="260">
        <f>N51</f>
        <v>3.4755572669066578E-2</v>
      </c>
      <c r="U60" s="60"/>
      <c r="W60" s="60"/>
    </row>
    <row r="61" spans="1:27" ht="60" customHeight="1" thickBot="1" x14ac:dyDescent="0.3">
      <c r="A61" s="253" t="s">
        <v>261</v>
      </c>
      <c r="B61" s="254">
        <f>B57/0.4</f>
        <v>3239846350</v>
      </c>
      <c r="C61" s="170"/>
      <c r="D61" s="194">
        <v>0.6</v>
      </c>
      <c r="F61" s="4">
        <f>B60-F60</f>
        <v>3077854032.5</v>
      </c>
      <c r="K61" s="60"/>
      <c r="Q61" s="259" t="s">
        <v>23</v>
      </c>
      <c r="R61" s="260">
        <f>P51</f>
        <v>0.17711545640071769</v>
      </c>
      <c r="T61" s="224">
        <f>R62+R61+R60</f>
        <v>0.30606133770774802</v>
      </c>
      <c r="U61" s="60"/>
      <c r="W61" s="60"/>
    </row>
    <row r="62" spans="1:27" ht="15" customHeight="1" x14ac:dyDescent="0.25">
      <c r="A62" s="239" t="s">
        <v>194</v>
      </c>
      <c r="B62" s="276">
        <f>'SP var opt bez IP'!B58-'60% SR bez I.P'!B61</f>
        <v>652784614.53562117</v>
      </c>
      <c r="C62" s="60"/>
      <c r="E62" s="60"/>
      <c r="K62" s="60"/>
      <c r="Q62" s="259" t="s">
        <v>24</v>
      </c>
      <c r="R62" s="260">
        <f>R51</f>
        <v>9.4190308637963724E-2</v>
      </c>
      <c r="T62" s="230"/>
      <c r="U62" s="60"/>
      <c r="W62" s="60"/>
    </row>
    <row r="63" spans="1:27" ht="15" customHeight="1" x14ac:dyDescent="0.25">
      <c r="C63" s="60"/>
      <c r="E63" s="60"/>
      <c r="I63" s="60"/>
      <c r="K63" s="60"/>
      <c r="Q63" s="60" t="s">
        <v>18</v>
      </c>
      <c r="R63" s="158">
        <f>T51</f>
        <v>3.0448274425226553E-2</v>
      </c>
      <c r="U63" s="60"/>
      <c r="W63" s="60"/>
    </row>
    <row r="64" spans="1:27" ht="15" customHeight="1" x14ac:dyDescent="0.25">
      <c r="A64" s="222" t="s">
        <v>135</v>
      </c>
      <c r="B64" s="223">
        <v>4274735000</v>
      </c>
      <c r="D64" s="117"/>
      <c r="I64" s="208" t="s">
        <v>17</v>
      </c>
      <c r="J64" s="207">
        <f>H57/B50</f>
        <v>0.56705714864379897</v>
      </c>
      <c r="K64" s="60"/>
      <c r="Q64" s="60" t="s">
        <v>25</v>
      </c>
      <c r="R64" s="158">
        <f>V51</f>
        <v>6.2346264501664937E-2</v>
      </c>
      <c r="U64" s="60"/>
      <c r="W64" s="60"/>
    </row>
    <row r="65" spans="1:30" ht="15" customHeight="1" x14ac:dyDescent="0.25">
      <c r="A65" s="141" t="s">
        <v>235</v>
      </c>
      <c r="B65" s="143">
        <f>F50-F12-F17-F7</f>
        <v>53200000</v>
      </c>
      <c r="I65" s="209" t="s">
        <v>19</v>
      </c>
      <c r="J65" s="207">
        <f>J57/B50</f>
        <v>0.12151191529858216</v>
      </c>
      <c r="K65" s="60"/>
      <c r="Q65" s="60" t="s">
        <v>26</v>
      </c>
      <c r="R65" s="158">
        <f>X51</f>
        <v>0.14416825629957386</v>
      </c>
      <c r="U65" s="60"/>
      <c r="W65" s="60"/>
    </row>
    <row r="66" spans="1:30" ht="15" customHeight="1" x14ac:dyDescent="0.25">
      <c r="I66" s="208" t="s">
        <v>23</v>
      </c>
      <c r="J66" s="207">
        <f>H59/B50</f>
        <v>0.30378061581865362</v>
      </c>
      <c r="Q66" s="60" t="s">
        <v>121</v>
      </c>
      <c r="R66" s="158">
        <f>Z51</f>
        <v>2.0822449945960539E-2</v>
      </c>
    </row>
    <row r="67" spans="1:30" ht="15" customHeight="1" x14ac:dyDescent="0.25">
      <c r="A67" s="141"/>
      <c r="B67" s="39"/>
      <c r="D67" s="310"/>
      <c r="F67" s="2"/>
      <c r="G67" s="2"/>
      <c r="H67" s="311"/>
      <c r="I67" s="1" t="s">
        <v>18</v>
      </c>
      <c r="J67" s="207">
        <f>J59/B50</f>
        <v>2.0252041022992821E-2</v>
      </c>
      <c r="R67" s="68">
        <f>SUM(R57:R66)</f>
        <v>1</v>
      </c>
    </row>
    <row r="68" spans="1:30" ht="15" customHeight="1" x14ac:dyDescent="0.25">
      <c r="A68" s="141"/>
      <c r="B68" s="39">
        <v>592789.708943367</v>
      </c>
      <c r="D68" s="310"/>
      <c r="F68" s="2"/>
      <c r="G68" s="2"/>
      <c r="H68" s="311"/>
      <c r="K68" s="132"/>
      <c r="L68" s="134"/>
    </row>
    <row r="69" spans="1:30" ht="15" customHeight="1" x14ac:dyDescent="0.25">
      <c r="A69" s="2"/>
      <c r="B69" s="2"/>
      <c r="D69" s="2"/>
      <c r="F69" s="2"/>
      <c r="G69" s="2"/>
      <c r="H69" s="36"/>
      <c r="R69" s="60" t="s">
        <v>200</v>
      </c>
    </row>
    <row r="70" spans="1:30" ht="24.75" customHeight="1" x14ac:dyDescent="0.25">
      <c r="A70" s="141" t="s">
        <v>159</v>
      </c>
      <c r="B70" s="117">
        <f>0.05*B57</f>
        <v>64796927</v>
      </c>
      <c r="D70" s="117">
        <f>B70/0.4</f>
        <v>161992317.5</v>
      </c>
      <c r="H70" s="4"/>
      <c r="U70" s="60"/>
    </row>
    <row r="71" spans="1:30" ht="24.75" customHeight="1" x14ac:dyDescent="0.25">
      <c r="C71" s="60"/>
      <c r="E71" s="60"/>
    </row>
    <row r="72" spans="1:30" ht="24.95" customHeight="1" x14ac:dyDescent="0.25">
      <c r="B72" s="117"/>
    </row>
    <row r="73" spans="1:30" ht="24.95" customHeight="1" x14ac:dyDescent="0.25"/>
    <row r="79" spans="1:30" x14ac:dyDescent="0.25">
      <c r="AD79" s="116"/>
    </row>
  </sheetData>
  <mergeCells count="10">
    <mergeCell ref="H2:Y2"/>
    <mergeCell ref="A30:A33"/>
    <mergeCell ref="A35:A38"/>
    <mergeCell ref="B50:D50"/>
    <mergeCell ref="B3:D3"/>
    <mergeCell ref="A5:A8"/>
    <mergeCell ref="A10:A13"/>
    <mergeCell ref="A15:A18"/>
    <mergeCell ref="A20:A23"/>
    <mergeCell ref="A25:A28"/>
  </mergeCells>
  <dataValidations count="2">
    <dataValidation type="list" allowBlank="1" showInputMessage="1" showErrorMessage="1" sqref="I7">
      <formula1>#REF!</formula1>
    </dataValidation>
    <dataValidation type="list" allowBlank="1" showInputMessage="1" showErrorMessage="1" sqref="C7">
      <formula1>#REF!</formula1>
    </dataValidation>
  </dataValidations>
  <pageMargins left="0.7" right="0.7" top="0.78740157499999996" bottom="0.78740157499999996" header="0.3" footer="0.3"/>
  <pageSetup paperSize="8" scale="4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#REF!</xm:f>
          </x14:formula1>
          <xm:sqref>D42</xm:sqref>
        </x14:dataValidation>
        <x14:dataValidation type="list" allowBlank="1" showInputMessage="1" showErrorMessage="1">
          <x14:formula1>
            <xm:f>#REF!</xm:f>
          </x14:formula1>
          <xm:sqref>D37</xm:sqref>
        </x14:dataValidation>
        <x14:dataValidation type="list" allowBlank="1" showInputMessage="1" showErrorMessage="1">
          <x14:formula1>
            <xm:f>#REF!</xm:f>
          </x14:formula1>
          <xm:sqref>D32</xm:sqref>
        </x14:dataValidation>
        <x14:dataValidation type="list" allowBlank="1" showInputMessage="1" showErrorMessage="1">
          <x14:formula1>
            <xm:f>#REF!</xm:f>
          </x14:formula1>
          <xm:sqref>D27</xm:sqref>
        </x14:dataValidation>
        <x14:dataValidation type="list" allowBlank="1" showInputMessage="1" showErrorMessage="1">
          <x14:formula1>
            <xm:f>#REF!</xm:f>
          </x14:formula1>
          <xm:sqref>D22</xm:sqref>
        </x14:dataValidation>
        <x14:dataValidation type="list" allowBlank="1" showInputMessage="1" showErrorMessage="1">
          <x14:formula1>
            <xm:f>#REF!</xm:f>
          </x14:formula1>
          <xm:sqref>D17</xm:sqref>
        </x14:dataValidation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D7</xm:sqref>
        </x14:dataValidation>
        <x14:dataValidation type="list" allowBlank="1" showInputMessage="1" showErrorMessage="1">
          <x14:formula1>
            <xm:f>#REF!</xm:f>
          </x14:formula1>
          <xm:sqref>B32</xm:sqref>
        </x14:dataValidation>
        <x14:dataValidation type="list" allowBlank="1" showInputMessage="1" showErrorMessage="1">
          <x14:formula1>
            <xm:f>#REF!</xm:f>
          </x14:formula1>
          <xm:sqref>X8</xm:sqref>
        </x14:dataValidation>
        <x14:dataValidation type="list" allowBlank="1" showInputMessage="1" showErrorMessage="1">
          <x14:formula1>
            <xm:f>#REF!</xm:f>
          </x14:formula1>
          <xm:sqref>X7</xm:sqref>
        </x14:dataValidation>
        <x14:dataValidation type="list" allowBlank="1" showInputMessage="1" showErrorMessage="1">
          <x14:formula1>
            <xm:f>#REF!</xm:f>
          </x14:formula1>
          <xm:sqref>X13</xm:sqref>
        </x14:dataValidation>
        <x14:dataValidation type="list" allowBlank="1" showInputMessage="1" showErrorMessage="1">
          <x14:formula1>
            <xm:f>#REF!</xm:f>
          </x14:formula1>
          <xm:sqref>X12</xm:sqref>
        </x14:dataValidation>
        <x14:dataValidation type="list" allowBlank="1" showInputMessage="1" showErrorMessage="1">
          <x14:formula1>
            <xm:f>#REF!</xm:f>
          </x14:formula1>
          <xm:sqref>R33</xm:sqref>
        </x14:dataValidation>
        <x14:dataValidation type="list" allowBlank="1" showInputMessage="1" showErrorMessage="1">
          <x14:formula1>
            <xm:f>#REF!</xm:f>
          </x14:formula1>
          <xm:sqref>R32</xm:sqref>
        </x14:dataValidation>
        <x14:dataValidation type="list" allowBlank="1" showInputMessage="1" showErrorMessage="1">
          <x14:formula1>
            <xm:f>#REF!</xm:f>
          </x14:formula1>
          <xm:sqref>R23</xm:sqref>
        </x14:dataValidation>
        <x14:dataValidation type="list" allowBlank="1" showInputMessage="1" showErrorMessage="1">
          <x14:formula1>
            <xm:f>#REF!</xm:f>
          </x14:formula1>
          <xm:sqref>R22</xm:sqref>
        </x14:dataValidation>
        <x14:dataValidation type="list" allowBlank="1" showInputMessage="1" showErrorMessage="1">
          <x14:formula1>
            <xm:f>#REF!</xm:f>
          </x14:formula1>
          <xm:sqref>N23</xm:sqref>
        </x14:dataValidation>
        <x14:dataValidation type="list" allowBlank="1" showInputMessage="1" showErrorMessage="1">
          <x14:formula1>
            <xm:f>#REF!</xm:f>
          </x14:formula1>
          <xm:sqref>N22</xm:sqref>
        </x14:dataValidation>
        <x14:dataValidation type="list" allowBlank="1" showInputMessage="1" showErrorMessage="1">
          <x14:formula1>
            <xm:f>#REF!</xm:f>
          </x14:formula1>
          <xm:sqref>N18</xm:sqref>
        </x14:dataValidation>
        <x14:dataValidation type="list" allowBlank="1" showInputMessage="1" showErrorMessage="1">
          <x14:formula1>
            <xm:f>#REF!</xm:f>
          </x14:formula1>
          <xm:sqref>N13</xm:sqref>
        </x14:dataValidation>
        <x14:dataValidation type="list" allowBlank="1" showInputMessage="1" showErrorMessage="1">
          <x14:formula1>
            <xm:f>#REF!</xm:f>
          </x14:formula1>
          <xm:sqref>N17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X23</xm:sqref>
        </x14:dataValidation>
        <x14:dataValidation type="list" allowBlank="1" showInputMessage="1" showErrorMessage="1">
          <x14:formula1>
            <xm:f>#REF!</xm:f>
          </x14:formula1>
          <xm:sqref>X22</xm:sqref>
        </x14:dataValidation>
        <x14:dataValidation type="list" allowBlank="1" showInputMessage="1" showErrorMessage="1">
          <x14:formula1>
            <xm:f>#REF!</xm:f>
          </x14:formula1>
          <xm:sqref>B27</xm:sqref>
        </x14:dataValidation>
        <x14:dataValidation type="list" allowBlank="1" showInputMessage="1" showErrorMessage="1">
          <x14:formula1>
            <xm:f>#REF!</xm:f>
          </x14:formula1>
          <xm:sqref>B22</xm:sqref>
        </x14:dataValidation>
        <x14:dataValidation type="list" allowBlank="1" showInputMessage="1" showErrorMessage="1">
          <x14:formula1>
            <xm:f>#REF!</xm:f>
          </x14:formula1>
          <xm:sqref>B12</xm:sqref>
        </x14:dataValidation>
        <x14:dataValidation type="list" allowBlank="1" showInputMessage="1" showErrorMessage="1">
          <x14:formula1>
            <xm:f>#REF!</xm:f>
          </x14:formula1>
          <xm:sqref>B7</xm:sqref>
        </x14:dataValidation>
        <x14:dataValidation type="list" allowBlank="1" showInputMessage="1" showErrorMessage="1">
          <x14:formula1>
            <xm:f>#REF!</xm:f>
          </x14:formula1>
          <xm:sqref>T8</xm:sqref>
        </x14:dataValidation>
        <x14:dataValidation type="list" allowBlank="1" showInputMessage="1" showErrorMessage="1">
          <x14:formula1>
            <xm:f>#REF!</xm:f>
          </x14:formula1>
          <xm:sqref>T7</xm:sqref>
        </x14:dataValidation>
        <x14:dataValidation type="list" allowBlank="1" showInputMessage="1" showErrorMessage="1">
          <x14:formula1>
            <xm:f>#REF!</xm:f>
          </x14:formula1>
          <xm:sqref>B17</xm:sqref>
        </x14:dataValidation>
        <x14:dataValidation type="list" allowBlank="1" showInputMessage="1" showErrorMessage="1">
          <x14:formula1>
            <xm:f>#REF!</xm:f>
          </x14:formula1>
          <xm:sqref>B38</xm:sqref>
        </x14:dataValidation>
        <x14:dataValidation type="list" allowBlank="1" showInputMessage="1" showErrorMessage="1">
          <x14:formula1>
            <xm:f>#REF!</xm:f>
          </x14:formula1>
          <xm:sqref>B37</xm:sqref>
        </x14:dataValidation>
        <x14:dataValidation type="list" allowBlank="1" showInputMessage="1" showErrorMessage="1">
          <x14:formula1>
            <xm:f>#REF!</xm:f>
          </x14:formula1>
          <xm:sqref>R12</xm:sqref>
        </x14:dataValidation>
        <x14:dataValidation type="list" allowBlank="1" showInputMessage="1" showErrorMessage="1">
          <x14:formula1>
            <xm:f>#REF!</xm:f>
          </x14:formula1>
          <xm:sqref>R8</xm:sqref>
        </x14:dataValidation>
        <x14:dataValidation type="list" allowBlank="1" showInputMessage="1" showErrorMessage="1">
          <x14:formula1>
            <xm:f>#REF!</xm:f>
          </x14:formula1>
          <xm:sqref>R7</xm:sqref>
        </x14:dataValidation>
        <x14:dataValidation type="list" allowBlank="1" showInputMessage="1" showErrorMessage="1">
          <x14:formula1>
            <xm:f>#REF!</xm:f>
          </x14:formula1>
          <xm:sqref>P8</xm:sqref>
        </x14:dataValidation>
        <x14:dataValidation type="list" allowBlank="1" showInputMessage="1" showErrorMessage="1">
          <x14:formula1>
            <xm:f>#REF!</xm:f>
          </x14:formula1>
          <xm:sqref>P7</xm:sqref>
        </x14:dataValidation>
        <x14:dataValidation type="list" allowBlank="1" showInputMessage="1" showErrorMessage="1">
          <x14:formula1>
            <xm:f>#REF!</xm:f>
          </x14:formula1>
          <xm:sqref>P13</xm:sqref>
        </x14:dataValidation>
        <x14:dataValidation type="list" allowBlank="1" showInputMessage="1" showErrorMessage="1">
          <x14:formula1>
            <xm:f>#REF!</xm:f>
          </x14:formula1>
          <xm:sqref>P12</xm:sqref>
        </x14:dataValidation>
        <x14:dataValidation type="list" allowBlank="1" showInputMessage="1" showErrorMessage="1">
          <x14:formula1>
            <xm:f>#REF!</xm:f>
          </x14:formula1>
          <xm:sqref>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SP var opt bez IP</vt:lpstr>
      <vt:lpstr>35% SR bez I.P</vt:lpstr>
      <vt:lpstr>35% SR+1,5% I.P</vt:lpstr>
      <vt:lpstr>35% SR + 6,5 I.P</vt:lpstr>
      <vt:lpstr>45% SR I.P 1,5%</vt:lpstr>
      <vt:lpstr>50% SR I.P 1,5%</vt:lpstr>
      <vt:lpstr>60% SR bez I.P</vt:lpstr>
      <vt:lpstr>'SP var opt bez IP'!_Toc50986221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Kubů Alena</dc:creator>
  <cp:lastModifiedBy>Kubů Alena</cp:lastModifiedBy>
  <cp:lastPrinted>2021-04-20T08:35:23Z</cp:lastPrinted>
  <dcterms:created xsi:type="dcterms:W3CDTF">2021-02-25T12:33:36Z</dcterms:created>
  <dcterms:modified xsi:type="dcterms:W3CDTF">2021-05-04T14:38:00Z</dcterms:modified>
</cp:coreProperties>
</file>